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sib-mcstays\Desktop\"/>
    </mc:Choice>
  </mc:AlternateContent>
  <xr:revisionPtr revIDLastSave="0" documentId="8_{E2DAD16E-9B5C-47ED-9C32-91D0554AEAF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eclaration" sheetId="1" r:id="rId1"/>
    <sheet name="Social Value Initiatives" sheetId="3" r:id="rId2"/>
    <sheet name="Delivery Plan" sheetId="2" r:id="rId3"/>
  </sheets>
  <definedNames>
    <definedName name="_xlnm._FilterDatabase" localSheetId="1" hidden="1">'Social Value Initiatives'!$C$3:$G$21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1" i="2"/>
  <c r="D20" i="2"/>
  <c r="D19" i="2"/>
  <c r="D18" i="2"/>
  <c r="D17" i="2"/>
  <c r="D23" i="2" l="1"/>
  <c r="D24" i="2"/>
  <c r="B10" i="2" l="1"/>
  <c r="C10" i="2" s="1"/>
  <c r="B6" i="2" s="1"/>
  <c r="D31" i="2" l="1"/>
  <c r="D29" i="2"/>
  <c r="D30" i="2"/>
  <c r="D28" i="2"/>
  <c r="D27" i="2" l="1"/>
  <c r="D26" i="2"/>
  <c r="D25" i="2"/>
  <c r="D32" i="2" l="1"/>
  <c r="D33" i="2"/>
</calcChain>
</file>

<file path=xl/sharedStrings.xml><?xml version="1.0" encoding="utf-8"?>
<sst xmlns="http://schemas.openxmlformats.org/spreadsheetml/2006/main" count="121" uniqueCount="98">
  <si>
    <t>Contact Name</t>
  </si>
  <si>
    <t>Position</t>
  </si>
  <si>
    <t>Email address</t>
  </si>
  <si>
    <t>Telephone number</t>
  </si>
  <si>
    <t>Signed</t>
  </si>
  <si>
    <t>Date</t>
  </si>
  <si>
    <t>Points Value</t>
  </si>
  <si>
    <t>Number of FTE person weeks which will be delivered throughout this contract</t>
  </si>
  <si>
    <t>Estimated value of contract (in millions)</t>
  </si>
  <si>
    <t>million</t>
  </si>
  <si>
    <t>Term of contract (in years)</t>
  </si>
  <si>
    <t>years</t>
  </si>
  <si>
    <t>Value per annum</t>
  </si>
  <si>
    <t>Cap</t>
  </si>
  <si>
    <t>Number of hours which will be delivered throughout this contract</t>
  </si>
  <si>
    <t>Use of at least one social enterprise in the supply chain (in relation to work carried out on this contract)</t>
  </si>
  <si>
    <t xml:space="preserve">I confirm that this Social Value Delivery Plan sets out the actions that will be undertaken to ensure the achievement of the social value requirements of the contract. </t>
  </si>
  <si>
    <t>Social Value points</t>
  </si>
  <si>
    <t>PfG Outcomes (based on 2021 Consultation document)</t>
  </si>
  <si>
    <t>Social Value Theme</t>
  </si>
  <si>
    <t>Social Value Indicator</t>
  </si>
  <si>
    <t>Social Value Initiatives</t>
  </si>
  <si>
    <t>Unit of Measurement</t>
  </si>
  <si>
    <t>Beneficiaries</t>
  </si>
  <si>
    <t>Social Value Points</t>
  </si>
  <si>
    <t xml:space="preserve">Our economy is globally competitive, regionally balanced and carbon-neutral                  </t>
  </si>
  <si>
    <t xml:space="preserve">Increasing secure employment and skills </t>
  </si>
  <si>
    <t xml:space="preserve">Paid employment </t>
  </si>
  <si>
    <t>people who face barriers to employment or are from deprived areas</t>
  </si>
  <si>
    <t>We have an equal and inclusive society where everyone is valued and treated with respect</t>
  </si>
  <si>
    <t>Work placements</t>
  </si>
  <si>
    <t>people who are considered to be disadvantaged in the labour market or at risk of social exclusion</t>
  </si>
  <si>
    <t>8 hours of support or training</t>
  </si>
  <si>
    <t>Digital skills development, cyber security awareness training and educational attainment</t>
  </si>
  <si>
    <t>people who are at risk of digital exclusion</t>
  </si>
  <si>
    <t>In-work progression and skills development</t>
  </si>
  <si>
    <t>1 strategy</t>
  </si>
  <si>
    <t>1 annual update to strategy</t>
  </si>
  <si>
    <t>1.7 Create opportunities for entrepreneurship and help new, small organisations to grow, supporting economic growth and business creation.</t>
  </si>
  <si>
    <t>Inclusion of Social and Micro Enterprises in the contract’s supply chain</t>
  </si>
  <si>
    <t>1 Social Enterprise</t>
  </si>
  <si>
    <t>SE located in Northern Ireland</t>
  </si>
  <si>
    <t>1 ME which is in its first 48 months of trading</t>
  </si>
  <si>
    <t>Micro Enterprise located in Northern Ireland</t>
  </si>
  <si>
    <t>Business development and knowledge sharing</t>
  </si>
  <si>
    <t>Voluntary or Community organisation located in Northern Ireland</t>
  </si>
  <si>
    <t xml:space="preserve">Everyone can reach their potential                   </t>
  </si>
  <si>
    <t>People want to live, work and visit here</t>
  </si>
  <si>
    <t>Everyone can reach their potential</t>
  </si>
  <si>
    <t>n/a</t>
  </si>
  <si>
    <t>We all enjoy long, healthy, active lives</t>
  </si>
  <si>
    <t>Promoting Wellbeing</t>
  </si>
  <si>
    <t>4.1 Support the health and wellbeing, including physical and mental health, in the contract workforce</t>
  </si>
  <si>
    <t>Health and Wellbeing strategy for the staff employed on the contract</t>
  </si>
  <si>
    <t>We have a caring society that supports people throughout their lives</t>
  </si>
  <si>
    <t>4.3 Promote equality, diversity and inclusion in the contract's workforce</t>
  </si>
  <si>
    <t>Equality, Diversity and Inclusion Strategy</t>
  </si>
  <si>
    <t>existing staff who are underrepresented in the contract's workforce</t>
  </si>
  <si>
    <t>Paid employment for people who face barriers to employment or are from deprived areas</t>
  </si>
  <si>
    <t>Unwaged work placements for people who face barriers to employment or are from deprived areas</t>
  </si>
  <si>
    <t xml:space="preserve">Digital skills development, cyber security awareness training and educational attainment for people who are at risk of digital exclusion </t>
  </si>
  <si>
    <t>In-work Progression and Skills Development Strategy</t>
  </si>
  <si>
    <t>Inclusion of Social Enterprises in the contract's supply chain</t>
  </si>
  <si>
    <t>Inclusion of Micro Enterprise which is in its first 48 months of trading in the contract's supply chain</t>
  </si>
  <si>
    <t>Use of at least one micro enterprise  which is in its first 48 months of trading in the supply chain (in relation to work carried out on this contract)</t>
  </si>
  <si>
    <t>Number of annual updates which will be submitted throughout the duration of the contract</t>
  </si>
  <si>
    <t>Total Social Value points which will be delivered by this plan</t>
  </si>
  <si>
    <t>Total Social Value points required to be delivered</t>
  </si>
  <si>
    <t>Business development and knowledge sharing with a Voluntary or Community organisation or Micro Enterprise in Northern Ireland</t>
  </si>
  <si>
    <t>Strategy will be submitted in relation to work carried out on this contract</t>
  </si>
  <si>
    <t>In-work Progression and Skills Development Strategy - annual updates</t>
  </si>
  <si>
    <r>
      <t xml:space="preserve">Planned Delivery </t>
    </r>
    <r>
      <rPr>
        <i/>
        <sz val="12"/>
        <color theme="1"/>
        <rFont val="Calibri"/>
        <family val="2"/>
        <scheme val="minor"/>
      </rPr>
      <t>[to be completed by Bidder]</t>
    </r>
  </si>
  <si>
    <t>Social value initiative</t>
  </si>
  <si>
    <t xml:space="preserve">Health and Wellbeing strategy </t>
  </si>
  <si>
    <t>Health and Wellbeing strategy - annual updates</t>
  </si>
  <si>
    <t>Equality, Diversity and Inclusion Strategy - annual updates</t>
  </si>
  <si>
    <t>Contracting Authorities should edit this tab to reflect the appropriate theme and subsequent indicator(s) that they have selected to include in the contract, based on a clear policy rationale.</t>
  </si>
  <si>
    <r>
      <t xml:space="preserve"> Social Value Delivery Plan </t>
    </r>
    <r>
      <rPr>
        <i/>
        <sz val="11"/>
        <color rgb="FFFF0000"/>
        <rFont val="Calibri"/>
        <family val="2"/>
        <scheme val="minor"/>
      </rPr>
      <t>[to be completed by the bidder and submitted with their tender response]</t>
    </r>
  </si>
  <si>
    <t>1.3 Create employment and/or  training opportunities in industries with known skills shortages or in high growth sectors</t>
  </si>
  <si>
    <t>Approach for the delivery of the social value requirements set out in Schedule 4</t>
  </si>
  <si>
    <t>John Doe</t>
  </si>
  <si>
    <t>Northern Ireland Business Development Manager</t>
  </si>
  <si>
    <t>j.doe@itcompany.com</t>
  </si>
  <si>
    <t>07777 777777</t>
  </si>
  <si>
    <t>J.Doe</t>
  </si>
  <si>
    <t>Total Social Value points to be delivered</t>
  </si>
  <si>
    <t>The Contractor must deliver a minimum value of 100 Social Value points for every £1 million (and pro-rata) in invoiced value,</t>
  </si>
  <si>
    <t xml:space="preserve"> capped at an averaged contract value of £3 million per annum.</t>
  </si>
  <si>
    <t xml:space="preserve">The social value initiatives which are eligible for inclusion on this contract and their associated points are detailed on the </t>
  </si>
  <si>
    <t>previous tab of this spreadsheet 'Social Value Initiatives'.</t>
  </si>
  <si>
    <t xml:space="preserve">Bidders must complete the table below to demonstrate how the social value requirement will be delivered.  </t>
  </si>
  <si>
    <t xml:space="preserve">This will be submitted with the tender.  </t>
  </si>
  <si>
    <t>26 full time equivalent weeks of employment</t>
  </si>
  <si>
    <t xml:space="preserve">2 full time equivalent weeks </t>
  </si>
  <si>
    <t>people from the Client's priority group</t>
  </si>
  <si>
    <t>Paid employment for people from the Client's priority group</t>
  </si>
  <si>
    <t>Unwaged work placements for people from the Client's priority group</t>
  </si>
  <si>
    <t>Digital skills development, cyber security awareness training and educational attainment for people from the Client's priority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</si>
</sst>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0.0"/>
    <numFmt numFmtId="166" formatCode="_-[$£-809]* #,##0.0_-;\-[$£-809]* #,##0.0_-;_-[$£-809]* &quot;-&quot;??_-;_-@_-"/>
    <numFmt numFmtId="167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3" fillId="4" borderId="1" xfId="0" applyFont="1" applyFill="1" applyBorder="1" applyAlignment="1">
      <alignment horizontal="left" wrapText="1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vertical="top" wrapText="1"/>
    </xf>
    <xf numFmtId="0" fontId="0" fillId="6" borderId="6" xfId="0" applyFill="1" applyBorder="1" applyAlignment="1">
      <alignment vertical="top" wrapText="1"/>
    </xf>
    <xf numFmtId="0" fontId="0" fillId="6" borderId="7" xfId="0" applyFill="1" applyBorder="1" applyAlignment="1">
      <alignment vertical="top"/>
    </xf>
    <xf numFmtId="0" fontId="3" fillId="4" borderId="0" xfId="0" applyFont="1" applyFill="1" applyAlignment="1">
      <alignment wrapText="1"/>
    </xf>
    <xf numFmtId="0" fontId="3" fillId="5" borderId="3" xfId="0" applyFont="1" applyFill="1" applyBorder="1"/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8" xfId="0" applyFill="1" applyBorder="1" applyAlignment="1">
      <alignment vertical="top"/>
    </xf>
    <xf numFmtId="0" fontId="0" fillId="7" borderId="0" xfId="0" applyFill="1" applyAlignment="1">
      <alignment vertical="top" wrapText="1"/>
    </xf>
    <xf numFmtId="0" fontId="0" fillId="7" borderId="8" xfId="0" applyFill="1" applyBorder="1" applyAlignment="1">
      <alignment vertical="top"/>
    </xf>
    <xf numFmtId="0" fontId="0" fillId="5" borderId="3" xfId="0" applyFill="1" applyBorder="1"/>
    <xf numFmtId="0" fontId="0" fillId="4" borderId="5" xfId="0" applyFill="1" applyBorder="1" applyAlignment="1">
      <alignment horizontal="left" wrapText="1"/>
    </xf>
    <xf numFmtId="0" fontId="0" fillId="7" borderId="9" xfId="0" applyFill="1" applyBorder="1" applyAlignment="1">
      <alignment vertical="top" wrapText="1"/>
    </xf>
    <xf numFmtId="0" fontId="0" fillId="7" borderId="12" xfId="0" applyFill="1" applyBorder="1" applyAlignment="1">
      <alignment vertical="top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0" fontId="4" fillId="5" borderId="0" xfId="0" applyFont="1" applyFill="1"/>
    <xf numFmtId="0" fontId="4" fillId="5" borderId="10" xfId="0" applyFont="1" applyFill="1" applyBorder="1" applyAlignment="1">
      <alignment wrapText="1"/>
    </xf>
    <xf numFmtId="0" fontId="4" fillId="5" borderId="0" xfId="0" applyFont="1" applyFill="1" applyAlignment="1">
      <alignment vertical="top" wrapText="1"/>
    </xf>
    <xf numFmtId="0" fontId="4" fillId="5" borderId="9" xfId="0" applyFont="1" applyFill="1" applyBorder="1"/>
    <xf numFmtId="0" fontId="4" fillId="5" borderId="13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/>
    </xf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6" fillId="0" borderId="0" xfId="0" applyFont="1"/>
    <xf numFmtId="0" fontId="4" fillId="5" borderId="1" xfId="0" applyFont="1" applyFill="1" applyBorder="1"/>
    <xf numFmtId="1" fontId="4" fillId="8" borderId="1" xfId="0" applyNumberFormat="1" applyFont="1" applyFill="1" applyBorder="1"/>
    <xf numFmtId="1" fontId="4" fillId="8" borderId="1" xfId="0" applyNumberFormat="1" applyFont="1" applyFill="1" applyBorder="1" applyProtection="1">
      <protection locked="0"/>
    </xf>
    <xf numFmtId="1" fontId="4" fillId="0" borderId="0" xfId="0" applyNumberFormat="1" applyFont="1" applyProtection="1">
      <protection locked="0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Protection="1">
      <protection locked="0"/>
    </xf>
    <xf numFmtId="0" fontId="6" fillId="0" borderId="0" xfId="0" applyFont="1" applyAlignment="1">
      <alignment wrapText="1"/>
    </xf>
    <xf numFmtId="165" fontId="6" fillId="0" borderId="0" xfId="0" applyNumberFormat="1" applyFont="1"/>
    <xf numFmtId="0" fontId="6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wrapText="1"/>
    </xf>
    <xf numFmtId="1" fontId="6" fillId="5" borderId="1" xfId="0" applyNumberFormat="1" applyFont="1" applyFill="1" applyBorder="1"/>
    <xf numFmtId="0" fontId="6" fillId="5" borderId="1" xfId="0" applyFont="1" applyFill="1" applyBorder="1"/>
    <xf numFmtId="1" fontId="4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5" borderId="11" xfId="0" applyFill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166" fontId="4" fillId="8" borderId="1" xfId="1" applyNumberFormat="1" applyFont="1" applyFill="1" applyBorder="1" applyProtection="1">
      <protection locked="0"/>
    </xf>
    <xf numFmtId="167" fontId="6" fillId="0" borderId="0" xfId="0" applyNumberFormat="1" applyFont="1"/>
    <xf numFmtId="2" fontId="4" fillId="0" borderId="0" xfId="0" applyNumberFormat="1" applyFont="1"/>
    <xf numFmtId="0" fontId="4" fillId="5" borderId="10" xfId="0" applyFont="1" applyFill="1" applyBorder="1" applyAlignment="1">
      <alignment vertical="top"/>
    </xf>
    <xf numFmtId="0" fontId="0" fillId="7" borderId="9" xfId="0" applyFill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4" borderId="9" xfId="0" applyFill="1" applyBorder="1"/>
    <xf numFmtId="0" fontId="0" fillId="6" borderId="6" xfId="0" applyFill="1" applyBorder="1" applyAlignment="1">
      <alignment vertical="top"/>
    </xf>
    <xf numFmtId="0" fontId="12" fillId="2" borderId="1" xfId="2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4" borderId="0" xfId="0" applyFont="1" applyFill="1" applyAlignment="1">
      <alignment horizontal="left" vertical="top" wrapText="1"/>
    </xf>
    <xf numFmtId="0" fontId="4" fillId="5" borderId="3" xfId="0" applyFont="1" applyFill="1" applyBorder="1" applyAlignment="1">
      <alignment vertical="top" wrapText="1"/>
    </xf>
    <xf numFmtId="0" fontId="3" fillId="5" borderId="5" xfId="0" applyFont="1" applyFill="1" applyBorder="1"/>
    <xf numFmtId="0" fontId="4" fillId="5" borderId="5" xfId="0" applyFont="1" applyFill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.doe@itcompan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12"/>
  <sheetViews>
    <sheetView workbookViewId="0">
      <selection activeCell="B12" sqref="B12"/>
    </sheetView>
  </sheetViews>
  <sheetFormatPr defaultColWidth="9.109375" defaultRowHeight="14.4" x14ac:dyDescent="0.3"/>
  <cols>
    <col min="1" max="1" width="18.5546875" customWidth="1"/>
    <col min="2" max="2" width="45.88671875" bestFit="1" customWidth="1"/>
  </cols>
  <sheetData>
    <row r="1" spans="1:2" x14ac:dyDescent="0.3">
      <c r="A1" s="33" t="s">
        <v>77</v>
      </c>
    </row>
    <row r="2" spans="1:2" x14ac:dyDescent="0.3">
      <c r="A2" s="33"/>
    </row>
    <row r="4" spans="1:2" x14ac:dyDescent="0.3">
      <c r="A4" s="34" t="s">
        <v>0</v>
      </c>
      <c r="B4" s="35" t="s">
        <v>80</v>
      </c>
    </row>
    <row r="5" spans="1:2" x14ac:dyDescent="0.3">
      <c r="A5" s="34" t="s">
        <v>1</v>
      </c>
      <c r="B5" s="35" t="s">
        <v>81</v>
      </c>
    </row>
    <row r="6" spans="1:2" x14ac:dyDescent="0.3">
      <c r="A6" s="34" t="s">
        <v>2</v>
      </c>
      <c r="B6" s="70" t="s">
        <v>82</v>
      </c>
    </row>
    <row r="7" spans="1:2" x14ac:dyDescent="0.3">
      <c r="A7" s="34" t="s">
        <v>3</v>
      </c>
      <c r="B7" s="35" t="s">
        <v>83</v>
      </c>
    </row>
    <row r="9" spans="1:2" x14ac:dyDescent="0.3">
      <c r="A9" s="56" t="s">
        <v>16</v>
      </c>
    </row>
    <row r="11" spans="1:2" x14ac:dyDescent="0.3">
      <c r="A11" s="34" t="s">
        <v>4</v>
      </c>
      <c r="B11" s="35" t="s">
        <v>84</v>
      </c>
    </row>
    <row r="12" spans="1:2" x14ac:dyDescent="0.3">
      <c r="A12" s="34" t="s">
        <v>5</v>
      </c>
      <c r="B12" s="71">
        <v>44502</v>
      </c>
    </row>
  </sheetData>
  <sheetProtection selectLockedCells="1"/>
  <hyperlinks>
    <hyperlink ref="B6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21"/>
  <sheetViews>
    <sheetView zoomScale="90" zoomScaleNormal="90" workbookViewId="0">
      <selection activeCell="F5" sqref="F5"/>
    </sheetView>
  </sheetViews>
  <sheetFormatPr defaultColWidth="27.5546875" defaultRowHeight="15.6" x14ac:dyDescent="0.3"/>
  <cols>
    <col min="3" max="3" width="27.5546875" style="32"/>
  </cols>
  <sheetData>
    <row r="1" spans="1:7" x14ac:dyDescent="0.3">
      <c r="A1" s="58" t="s">
        <v>76</v>
      </c>
    </row>
    <row r="3" spans="1:7" ht="46.8" x14ac:dyDescent="0.3">
      <c r="A3" s="1" t="s">
        <v>18</v>
      </c>
      <c r="B3" s="2" t="s">
        <v>19</v>
      </c>
      <c r="C3" s="3" t="s">
        <v>20</v>
      </c>
      <c r="D3" s="4" t="s">
        <v>21</v>
      </c>
      <c r="E3" s="3" t="s">
        <v>22</v>
      </c>
      <c r="F3" s="4" t="s">
        <v>23</v>
      </c>
      <c r="G3" s="3" t="s">
        <v>24</v>
      </c>
    </row>
    <row r="4" spans="1:7" ht="78" x14ac:dyDescent="0.3">
      <c r="A4" s="5" t="s">
        <v>25</v>
      </c>
      <c r="B4" s="6" t="s">
        <v>26</v>
      </c>
      <c r="C4" s="24" t="s">
        <v>78</v>
      </c>
      <c r="D4" s="7" t="s">
        <v>27</v>
      </c>
      <c r="E4" s="7" t="s">
        <v>92</v>
      </c>
      <c r="F4" s="7" t="s">
        <v>28</v>
      </c>
      <c r="G4" s="8">
        <v>75</v>
      </c>
    </row>
    <row r="5" spans="1:7" ht="28.8" x14ac:dyDescent="0.3">
      <c r="A5" s="72"/>
      <c r="B5" s="73"/>
      <c r="C5" s="25"/>
      <c r="D5" s="12"/>
      <c r="E5" s="12"/>
      <c r="F5" s="12" t="s">
        <v>94</v>
      </c>
      <c r="G5" s="13">
        <v>90</v>
      </c>
    </row>
    <row r="6" spans="1:7" ht="62.4" x14ac:dyDescent="0.3">
      <c r="A6" s="9" t="s">
        <v>29</v>
      </c>
      <c r="B6" s="10"/>
      <c r="C6" s="25"/>
      <c r="D6" s="14" t="s">
        <v>30</v>
      </c>
      <c r="E6" s="14" t="s">
        <v>93</v>
      </c>
      <c r="F6" s="14" t="s">
        <v>31</v>
      </c>
      <c r="G6" s="15">
        <v>20</v>
      </c>
    </row>
    <row r="7" spans="1:7" ht="28.8" x14ac:dyDescent="0.3">
      <c r="A7" s="9"/>
      <c r="B7" s="10"/>
      <c r="C7" s="25"/>
      <c r="D7" s="14"/>
      <c r="E7" s="14"/>
      <c r="F7" s="14" t="s">
        <v>94</v>
      </c>
      <c r="G7" s="15">
        <v>30</v>
      </c>
    </row>
    <row r="8" spans="1:7" ht="43.2" x14ac:dyDescent="0.3">
      <c r="A8" s="5" t="s">
        <v>46</v>
      </c>
      <c r="B8" s="10"/>
      <c r="C8" s="75"/>
      <c r="D8" s="12" t="s">
        <v>33</v>
      </c>
      <c r="E8" s="12" t="s">
        <v>32</v>
      </c>
      <c r="F8" s="12" t="s">
        <v>34</v>
      </c>
      <c r="G8" s="13">
        <v>10</v>
      </c>
    </row>
    <row r="9" spans="1:7" ht="28.8" x14ac:dyDescent="0.3">
      <c r="A9" s="5"/>
      <c r="B9" s="74"/>
      <c r="C9" s="27"/>
      <c r="D9" s="12"/>
      <c r="E9" s="12"/>
      <c r="F9" s="12" t="s">
        <v>94</v>
      </c>
      <c r="G9" s="13">
        <v>15</v>
      </c>
    </row>
    <row r="10" spans="1:7" ht="93.6" x14ac:dyDescent="0.3">
      <c r="A10" s="5" t="s">
        <v>47</v>
      </c>
      <c r="B10" s="10"/>
      <c r="C10" s="25" t="s">
        <v>38</v>
      </c>
      <c r="D10" s="7" t="s">
        <v>39</v>
      </c>
      <c r="E10" s="69" t="s">
        <v>40</v>
      </c>
      <c r="F10" s="7" t="s">
        <v>41</v>
      </c>
      <c r="G10" s="8">
        <v>30</v>
      </c>
    </row>
    <row r="11" spans="1:7" ht="28.8" x14ac:dyDescent="0.3">
      <c r="A11" s="17"/>
      <c r="B11" s="16"/>
      <c r="C11" s="28"/>
      <c r="D11" s="12"/>
      <c r="E11" s="12" t="s">
        <v>42</v>
      </c>
      <c r="F11" s="12" t="s">
        <v>43</v>
      </c>
      <c r="G11" s="13">
        <v>20</v>
      </c>
    </row>
    <row r="12" spans="1:7" ht="43.2" x14ac:dyDescent="0.3">
      <c r="A12" s="17"/>
      <c r="B12" s="16"/>
      <c r="C12" s="26"/>
      <c r="D12" s="14" t="s">
        <v>44</v>
      </c>
      <c r="E12" s="14" t="s">
        <v>32</v>
      </c>
      <c r="F12" s="14" t="s">
        <v>45</v>
      </c>
      <c r="G12" s="15">
        <v>10</v>
      </c>
    </row>
    <row r="13" spans="1:7" ht="28.8" x14ac:dyDescent="0.3">
      <c r="A13" s="17"/>
      <c r="B13" s="16"/>
      <c r="C13" s="29"/>
      <c r="D13" s="18"/>
      <c r="E13" s="18"/>
      <c r="F13" s="18" t="s">
        <v>43</v>
      </c>
      <c r="G13" s="19">
        <v>10</v>
      </c>
    </row>
    <row r="14" spans="1:7" ht="62.4" x14ac:dyDescent="0.3">
      <c r="A14" s="21" t="s">
        <v>50</v>
      </c>
      <c r="B14" s="22" t="s">
        <v>51</v>
      </c>
      <c r="C14" s="30" t="s">
        <v>52</v>
      </c>
      <c r="D14" s="7" t="s">
        <v>53</v>
      </c>
      <c r="E14" s="7" t="s">
        <v>36</v>
      </c>
      <c r="F14" s="7" t="s">
        <v>49</v>
      </c>
      <c r="G14" s="8">
        <v>30</v>
      </c>
    </row>
    <row r="15" spans="1:7" ht="31.2" x14ac:dyDescent="0.3">
      <c r="A15" s="23" t="s">
        <v>48</v>
      </c>
      <c r="B15" s="16"/>
      <c r="C15" s="31"/>
      <c r="D15" s="11"/>
      <c r="E15" s="11" t="s">
        <v>37</v>
      </c>
      <c r="F15" s="12" t="s">
        <v>49</v>
      </c>
      <c r="G15" s="13">
        <v>10</v>
      </c>
    </row>
    <row r="16" spans="1:7" ht="46.8" x14ac:dyDescent="0.3">
      <c r="A16" s="20" t="s">
        <v>54</v>
      </c>
      <c r="B16" s="16"/>
      <c r="C16" s="30" t="s">
        <v>55</v>
      </c>
      <c r="D16" s="7" t="s">
        <v>56</v>
      </c>
      <c r="E16" s="7" t="s">
        <v>36</v>
      </c>
      <c r="F16" s="7" t="s">
        <v>49</v>
      </c>
      <c r="G16" s="8">
        <v>30</v>
      </c>
    </row>
    <row r="17" spans="1:7" ht="62.4" x14ac:dyDescent="0.3">
      <c r="A17" s="20" t="s">
        <v>29</v>
      </c>
      <c r="B17" s="16"/>
      <c r="C17" s="31"/>
      <c r="D17" s="12"/>
      <c r="E17" s="11" t="s">
        <v>37</v>
      </c>
      <c r="F17" s="12" t="s">
        <v>49</v>
      </c>
      <c r="G17" s="13">
        <v>10</v>
      </c>
    </row>
    <row r="18" spans="1:7" ht="43.2" x14ac:dyDescent="0.3">
      <c r="A18" s="20"/>
      <c r="B18" s="16"/>
      <c r="C18" s="31"/>
      <c r="D18" s="14" t="s">
        <v>35</v>
      </c>
      <c r="E18" s="14" t="s">
        <v>36</v>
      </c>
      <c r="F18" s="14" t="s">
        <v>57</v>
      </c>
      <c r="G18" s="15">
        <v>30</v>
      </c>
    </row>
    <row r="19" spans="1:7" x14ac:dyDescent="0.3">
      <c r="A19" s="68"/>
      <c r="B19" s="57"/>
      <c r="C19" s="64"/>
      <c r="D19" s="18"/>
      <c r="E19" s="18" t="s">
        <v>37</v>
      </c>
      <c r="F19" s="65"/>
      <c r="G19" s="19">
        <v>10</v>
      </c>
    </row>
    <row r="20" spans="1:7" x14ac:dyDescent="0.3">
      <c r="A20" s="66"/>
    </row>
    <row r="21" spans="1:7" x14ac:dyDescent="0.3">
      <c r="A21" s="67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33"/>
  <sheetViews>
    <sheetView tabSelected="1" zoomScale="80" zoomScaleNormal="80" workbookViewId="0">
      <selection activeCell="C23" sqref="C23"/>
    </sheetView>
  </sheetViews>
  <sheetFormatPr defaultColWidth="9.109375" defaultRowHeight="15.6" x14ac:dyDescent="0.3"/>
  <cols>
    <col min="1" max="1" width="43.109375" style="36" customWidth="1"/>
    <col min="2" max="2" width="35.109375" style="36" customWidth="1"/>
    <col min="3" max="3" width="27.33203125" style="36" customWidth="1"/>
    <col min="4" max="4" width="13.6640625" style="36" customWidth="1"/>
    <col min="5" max="5" width="4.109375" style="36" customWidth="1"/>
    <col min="6" max="6" width="31" style="36" customWidth="1"/>
    <col min="7" max="7" width="9.44140625" style="36" customWidth="1"/>
    <col min="8" max="9" width="9.109375" style="36"/>
    <col min="10" max="10" width="40.44140625" style="36" customWidth="1"/>
    <col min="11" max="16384" width="9.109375" style="36"/>
  </cols>
  <sheetData>
    <row r="1" spans="1:9" x14ac:dyDescent="0.3">
      <c r="A1" s="32" t="s">
        <v>79</v>
      </c>
    </row>
    <row r="3" spans="1:9" x14ac:dyDescent="0.3">
      <c r="A3" s="36" t="s">
        <v>86</v>
      </c>
    </row>
    <row r="4" spans="1:9" x14ac:dyDescent="0.3">
      <c r="A4" s="36" t="s">
        <v>87</v>
      </c>
    </row>
    <row r="5" spans="1:9" x14ac:dyDescent="0.3">
      <c r="A5" s="3" t="s">
        <v>8</v>
      </c>
      <c r="B5" s="61">
        <v>45</v>
      </c>
      <c r="C5" s="37" t="s">
        <v>9</v>
      </c>
    </row>
    <row r="6" spans="1:9" x14ac:dyDescent="0.3">
      <c r="A6" s="3" t="s">
        <v>85</v>
      </c>
      <c r="B6" s="38">
        <f>C10*B7*100</f>
        <v>2400</v>
      </c>
      <c r="C6" s="37" t="s">
        <v>17</v>
      </c>
    </row>
    <row r="7" spans="1:9" x14ac:dyDescent="0.3">
      <c r="A7" s="3" t="s">
        <v>10</v>
      </c>
      <c r="B7" s="39">
        <v>8</v>
      </c>
      <c r="C7" s="37" t="s">
        <v>11</v>
      </c>
    </row>
    <row r="8" spans="1:9" x14ac:dyDescent="0.3">
      <c r="A8" s="32"/>
      <c r="B8" s="40"/>
      <c r="C8" s="32"/>
    </row>
    <row r="9" spans="1:9" hidden="1" x14ac:dyDescent="0.3">
      <c r="A9" s="32"/>
      <c r="B9" s="36" t="s">
        <v>12</v>
      </c>
      <c r="C9" s="32" t="s">
        <v>13</v>
      </c>
    </row>
    <row r="10" spans="1:9" hidden="1" x14ac:dyDescent="0.3">
      <c r="A10" s="32"/>
      <c r="B10" s="62">
        <f>B5/B7</f>
        <v>5.625</v>
      </c>
      <c r="C10" s="63">
        <f>IF(B10&gt;=3,3,IF(B10&lt;=3,B10))</f>
        <v>3</v>
      </c>
    </row>
    <row r="11" spans="1:9" x14ac:dyDescent="0.3">
      <c r="A11" s="36" t="s">
        <v>88</v>
      </c>
    </row>
    <row r="12" spans="1:9" x14ac:dyDescent="0.3">
      <c r="A12" s="36" t="s">
        <v>89</v>
      </c>
    </row>
    <row r="13" spans="1:9" x14ac:dyDescent="0.3">
      <c r="A13" s="41"/>
      <c r="B13" s="41"/>
      <c r="C13" s="41"/>
    </row>
    <row r="14" spans="1:9" x14ac:dyDescent="0.3">
      <c r="A14" s="59" t="s">
        <v>90</v>
      </c>
      <c r="B14" s="60"/>
      <c r="C14" s="60"/>
      <c r="D14" s="60"/>
      <c r="E14" s="60"/>
      <c r="F14" s="60"/>
    </row>
    <row r="15" spans="1:9" x14ac:dyDescent="0.3">
      <c r="A15" s="59" t="s">
        <v>91</v>
      </c>
    </row>
    <row r="16" spans="1:9" ht="31.2" x14ac:dyDescent="0.3">
      <c r="A16" s="46" t="s">
        <v>72</v>
      </c>
      <c r="B16" s="47" t="s">
        <v>22</v>
      </c>
      <c r="C16" s="55" t="s">
        <v>71</v>
      </c>
      <c r="D16" s="37" t="s">
        <v>6</v>
      </c>
      <c r="F16" s="32"/>
      <c r="G16" s="32"/>
      <c r="H16" s="32"/>
      <c r="I16" s="32"/>
    </row>
    <row r="17" spans="1:7" ht="45" customHeight="1" x14ac:dyDescent="0.3">
      <c r="A17" s="46" t="s">
        <v>58</v>
      </c>
      <c r="B17" s="48" t="s">
        <v>7</v>
      </c>
      <c r="C17" s="42">
        <v>260</v>
      </c>
      <c r="D17" s="51">
        <f>C17*(75/26)</f>
        <v>750</v>
      </c>
      <c r="F17" s="43"/>
      <c r="G17" s="44"/>
    </row>
    <row r="18" spans="1:7" ht="45" customHeight="1" x14ac:dyDescent="0.3">
      <c r="A18" s="46" t="s">
        <v>95</v>
      </c>
      <c r="B18" s="48" t="s">
        <v>7</v>
      </c>
      <c r="C18" s="42">
        <v>78</v>
      </c>
      <c r="D18" s="51">
        <f>C18*(90/26)</f>
        <v>270</v>
      </c>
      <c r="F18" s="43"/>
      <c r="G18" s="44"/>
    </row>
    <row r="19" spans="1:7" ht="46.8" x14ac:dyDescent="0.3">
      <c r="A19" s="46" t="s">
        <v>59</v>
      </c>
      <c r="B19" s="48" t="s">
        <v>7</v>
      </c>
      <c r="C19" s="42">
        <v>25</v>
      </c>
      <c r="D19" s="52">
        <f>C19*(20/2)</f>
        <v>250</v>
      </c>
      <c r="G19" s="44"/>
    </row>
    <row r="20" spans="1:7" ht="46.8" x14ac:dyDescent="0.3">
      <c r="A20" s="46" t="s">
        <v>96</v>
      </c>
      <c r="B20" s="48" t="s">
        <v>7</v>
      </c>
      <c r="C20" s="42">
        <v>30</v>
      </c>
      <c r="D20" s="52">
        <f>C20*(30/2)</f>
        <v>450</v>
      </c>
      <c r="G20" s="44"/>
    </row>
    <row r="21" spans="1:7" ht="62.4" x14ac:dyDescent="0.3">
      <c r="A21" s="46" t="s">
        <v>60</v>
      </c>
      <c r="B21" s="48" t="s">
        <v>14</v>
      </c>
      <c r="C21" s="42"/>
      <c r="D21" s="52">
        <f>C21*(10/8)</f>
        <v>0</v>
      </c>
      <c r="G21" s="44"/>
    </row>
    <row r="22" spans="1:7" ht="62.4" x14ac:dyDescent="0.3">
      <c r="A22" s="46" t="s">
        <v>97</v>
      </c>
      <c r="B22" s="48" t="s">
        <v>14</v>
      </c>
      <c r="C22" s="42">
        <v>363</v>
      </c>
      <c r="D22" s="52">
        <f>C22*(15/8)</f>
        <v>680.625</v>
      </c>
      <c r="G22" s="44"/>
    </row>
    <row r="23" spans="1:7" ht="46.8" x14ac:dyDescent="0.3">
      <c r="A23" s="46" t="s">
        <v>61</v>
      </c>
      <c r="B23" s="49" t="s">
        <v>69</v>
      </c>
      <c r="C23" s="42"/>
      <c r="D23" s="52">
        <f>IF(C23="yes",30,0)</f>
        <v>0</v>
      </c>
      <c r="G23" s="44"/>
    </row>
    <row r="24" spans="1:7" ht="46.8" x14ac:dyDescent="0.3">
      <c r="A24" s="46" t="s">
        <v>70</v>
      </c>
      <c r="B24" s="49" t="s">
        <v>65</v>
      </c>
      <c r="C24" s="42"/>
      <c r="D24" s="52">
        <f>C24*10</f>
        <v>0</v>
      </c>
      <c r="G24" s="44"/>
    </row>
    <row r="25" spans="1:7" ht="46.8" x14ac:dyDescent="0.3">
      <c r="A25" s="46" t="s">
        <v>62</v>
      </c>
      <c r="B25" s="50" t="s">
        <v>15</v>
      </c>
      <c r="C25" s="42"/>
      <c r="D25" s="52">
        <f>IF(C25="yes",30,0)</f>
        <v>0</v>
      </c>
      <c r="G25" s="44"/>
    </row>
    <row r="26" spans="1:7" ht="60.75" customHeight="1" x14ac:dyDescent="0.3">
      <c r="A26" s="46" t="s">
        <v>63</v>
      </c>
      <c r="B26" s="50" t="s">
        <v>64</v>
      </c>
      <c r="C26" s="42"/>
      <c r="D26" s="52">
        <f>IF(C25="yes",20,0)</f>
        <v>0</v>
      </c>
      <c r="G26" s="44"/>
    </row>
    <row r="27" spans="1:7" ht="62.4" x14ac:dyDescent="0.3">
      <c r="A27" s="46" t="s">
        <v>68</v>
      </c>
      <c r="B27" s="48" t="s">
        <v>14</v>
      </c>
      <c r="C27" s="42"/>
      <c r="D27" s="52">
        <f>C27/8*10</f>
        <v>0</v>
      </c>
      <c r="G27" s="44"/>
    </row>
    <row r="28" spans="1:7" ht="46.8" x14ac:dyDescent="0.3">
      <c r="A28" s="46" t="s">
        <v>73</v>
      </c>
      <c r="B28" s="49" t="s">
        <v>69</v>
      </c>
      <c r="C28" s="42"/>
      <c r="D28" s="52">
        <f>IF(C28="yes",30,0)</f>
        <v>0</v>
      </c>
      <c r="G28" s="44"/>
    </row>
    <row r="29" spans="1:7" ht="46.8" x14ac:dyDescent="0.3">
      <c r="A29" s="46" t="s">
        <v>74</v>
      </c>
      <c r="B29" s="49" t="s">
        <v>65</v>
      </c>
      <c r="C29" s="42"/>
      <c r="D29" s="52">
        <f>C29*10</f>
        <v>0</v>
      </c>
      <c r="G29" s="44"/>
    </row>
    <row r="30" spans="1:7" ht="46.8" x14ac:dyDescent="0.3">
      <c r="A30" s="46" t="s">
        <v>56</v>
      </c>
      <c r="B30" s="49" t="s">
        <v>69</v>
      </c>
      <c r="C30" s="42"/>
      <c r="D30" s="52">
        <f>IF(C30="yes",30,0)</f>
        <v>0</v>
      </c>
      <c r="G30" s="44"/>
    </row>
    <row r="31" spans="1:7" ht="46.8" x14ac:dyDescent="0.3">
      <c r="A31" s="46" t="s">
        <v>75</v>
      </c>
      <c r="B31" s="49" t="s">
        <v>65</v>
      </c>
      <c r="C31" s="42"/>
      <c r="D31" s="52">
        <f>C31*10</f>
        <v>0</v>
      </c>
      <c r="G31" s="44"/>
    </row>
    <row r="32" spans="1:7" ht="30" customHeight="1" x14ac:dyDescent="0.3">
      <c r="A32" s="45"/>
      <c r="B32" s="3" t="s">
        <v>66</v>
      </c>
      <c r="C32" s="3"/>
      <c r="D32" s="53">
        <f>SUM(D17:D31)</f>
        <v>2400.625</v>
      </c>
      <c r="G32" s="44"/>
    </row>
    <row r="33" spans="2:4" ht="30" customHeight="1" x14ac:dyDescent="0.3">
      <c r="B33" s="54" t="s">
        <v>67</v>
      </c>
      <c r="C33" s="3"/>
      <c r="D33" s="37">
        <f>B6</f>
        <v>2400</v>
      </c>
    </row>
  </sheetData>
  <sheetProtection selectLockedCells="1"/>
  <dataValidations count="1">
    <dataValidation type="list" allowBlank="1" showInputMessage="1" showErrorMessage="1" sqref="C25:C26 C23 C28 C30" xr:uid="{00000000-0002-0000-0200-000000000000}">
      <formula1>"yes,no"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Declaration</vt:lpstr>
      <vt:lpstr>Social Value Initiatives</vt:lpstr>
      <vt:lpstr>Delivery Plan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Scott</dc:creator>
  <cp:lastModifiedBy>McStay, Susan</cp:lastModifiedBy>
  <cp:lastPrinted>2019-04-25T13:28:57Z</cp:lastPrinted>
  <dcterms:created xsi:type="dcterms:W3CDTF">2019-04-24T08:54:58Z</dcterms:created>
  <dcterms:modified xsi:type="dcterms:W3CDTF">2023-06-08T10:56:21Z</dcterms:modified>
</cp:coreProperties>
</file>