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ib-scotte\Desktop\"/>
    </mc:Choice>
  </mc:AlternateContent>
  <xr:revisionPtr revIDLastSave="0" documentId="8_{74BF4EEC-5DC4-4C81-9E6F-88A78A9600E1}" xr6:coauthVersionLast="47" xr6:coauthVersionMax="47" xr10:uidLastSave="{00000000-0000-0000-0000-000000000000}"/>
  <bookViews>
    <workbookView xWindow="-30828" yWindow="-108" windowWidth="30936" windowHeight="16776" activeTab="1" xr2:uid="{00000000-000D-0000-FFFF-FFFF00000000}"/>
  </bookViews>
  <sheets>
    <sheet name="Declaration" sheetId="1" r:id="rId1"/>
    <sheet name="Delivery Plan" sheetId="2" r:id="rId2"/>
  </sheets>
  <definedNames>
    <definedName name="_Hlk141447425" localSheetId="1">'Delivery Plan'!$A$82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2" i="2" l="1"/>
  <c r="E93" i="2"/>
  <c r="F93" i="2"/>
  <c r="E52" i="2"/>
  <c r="E55" i="2"/>
  <c r="E81" i="2"/>
  <c r="E70" i="2"/>
  <c r="E67" i="2"/>
  <c r="E65" i="2"/>
  <c r="E62" i="2"/>
  <c r="E58" i="2"/>
  <c r="E79" i="2" l="1"/>
  <c r="E78" i="2"/>
  <c r="E77" i="2"/>
  <c r="E76" i="2"/>
  <c r="E75" i="2"/>
  <c r="E74" i="2"/>
  <c r="E73" i="2"/>
  <c r="E72" i="2"/>
  <c r="E30" i="2" l="1"/>
  <c r="E48" i="2" l="1"/>
  <c r="E46" i="2"/>
  <c r="E26" i="2" l="1"/>
  <c r="E82" i="2"/>
  <c r="E35" i="2"/>
  <c r="E69" i="2"/>
  <c r="E68" i="2"/>
  <c r="E66" i="2"/>
  <c r="E57" i="2"/>
  <c r="E56" i="2"/>
  <c r="E37" i="2"/>
  <c r="E87" i="2"/>
  <c r="E86" i="2"/>
  <c r="E71" i="2"/>
  <c r="E60" i="2"/>
  <c r="E59" i="2"/>
  <c r="E32" i="2"/>
  <c r="E29" i="2"/>
  <c r="E28" i="2"/>
  <c r="E27" i="2"/>
  <c r="E25" i="2"/>
  <c r="E24" i="2"/>
  <c r="E90" i="2"/>
  <c r="E89" i="2"/>
  <c r="E84" i="2"/>
  <c r="E85" i="2"/>
  <c r="E83" i="2"/>
  <c r="E61" i="2"/>
  <c r="E64" i="2"/>
  <c r="E50" i="2"/>
  <c r="E20" i="2" l="1"/>
  <c r="E19" i="2"/>
  <c r="E34" i="2"/>
  <c r="E43" i="2" l="1"/>
  <c r="E40" i="2"/>
  <c r="E36" i="2"/>
  <c r="E33" i="2"/>
  <c r="E45" i="2"/>
  <c r="E47" i="2"/>
  <c r="E54" i="2"/>
  <c r="E41" i="2"/>
  <c r="E23" i="2"/>
  <c r="E42" i="2" l="1"/>
  <c r="E18" i="2"/>
  <c r="E17" i="2"/>
  <c r="E88" i="2" l="1"/>
  <c r="E63" i="2"/>
  <c r="E53" i="2"/>
  <c r="E31" i="2"/>
  <c r="E44" i="2" l="1"/>
  <c r="E39" i="2"/>
  <c r="E22" i="2"/>
  <c r="E21" i="2"/>
  <c r="E49" i="2" l="1"/>
  <c r="E91" i="2" s="1"/>
  <c r="F91" i="2" s="1"/>
</calcChain>
</file>

<file path=xl/sharedStrings.xml><?xml version="1.0" encoding="utf-8"?>
<sst xmlns="http://schemas.openxmlformats.org/spreadsheetml/2006/main" count="258" uniqueCount="149">
  <si>
    <t>Contact Name</t>
  </si>
  <si>
    <t>Position</t>
  </si>
  <si>
    <t>Email address</t>
  </si>
  <si>
    <t>Telephone number</t>
  </si>
  <si>
    <t>Signed</t>
  </si>
  <si>
    <t>Date</t>
  </si>
  <si>
    <t>Points Value</t>
  </si>
  <si>
    <t>Number of FTE person weeks which will be delivered throughout this contract</t>
  </si>
  <si>
    <t>Estimated value of contract (in millions)</t>
  </si>
  <si>
    <t>million</t>
  </si>
  <si>
    <t>Term of contract (in years)</t>
  </si>
  <si>
    <t>years</t>
  </si>
  <si>
    <t>Number of hours which will be delivered throughout this contract</t>
  </si>
  <si>
    <t xml:space="preserve">I confirm that this Social Value Delivery Plan sets out the actions that will be undertaken to ensure the achievement of the social value requirements of the contract. </t>
  </si>
  <si>
    <t>Social Value points</t>
  </si>
  <si>
    <t>Unit of Measurement</t>
  </si>
  <si>
    <t>Waste and Resource Efficiencies in the delivery of the contract</t>
  </si>
  <si>
    <t>Paid employment for people from the Client's priority group</t>
  </si>
  <si>
    <t>Unwaged work placements for people who face barriers to employment or are from deprived areas</t>
  </si>
  <si>
    <t>Unwaged work placements for people from the Client's priority group</t>
  </si>
  <si>
    <t>Skills development and educational attainment for people who are considered to be disadvantaged in the labour market or at risk of social exclusion</t>
  </si>
  <si>
    <t xml:space="preserve">Skills development and educational attainment for people from the Client's priority group </t>
  </si>
  <si>
    <t>Total Social Value points which will be delivered by this plan</t>
  </si>
  <si>
    <t>Total Social Value points required to be delivered</t>
  </si>
  <si>
    <r>
      <t xml:space="preserve">Planned Delivery </t>
    </r>
    <r>
      <rPr>
        <i/>
        <sz val="12"/>
        <color theme="1"/>
        <rFont val="Calibri"/>
        <family val="2"/>
        <scheme val="minor"/>
      </rPr>
      <t>[to be completed by Bidder]</t>
    </r>
  </si>
  <si>
    <t>Social value initiative</t>
  </si>
  <si>
    <t>Resource sharing with a VCSE sector organisation</t>
  </si>
  <si>
    <t>Resource sharing with another business</t>
  </si>
  <si>
    <r>
      <t xml:space="preserve"> Social Value Delivery Plan </t>
    </r>
    <r>
      <rPr>
        <i/>
        <sz val="11"/>
        <color rgb="FFFF0000"/>
        <rFont val="Calibri"/>
        <family val="2"/>
        <scheme val="minor"/>
      </rPr>
      <t>[to be completed by the bidder and submitted with their tender response]</t>
    </r>
  </si>
  <si>
    <t>Total Social Value points to be delivered</t>
  </si>
  <si>
    <t>Points Calculation</t>
  </si>
  <si>
    <t>26 weeks FTE = 75 points</t>
  </si>
  <si>
    <t>26 weeks FTE = 90 points</t>
  </si>
  <si>
    <t>DRAFTING  NOTE: Contracting authorities must edit this tab to select the initiatives that have been included within the Social Value Schedule and remove all others</t>
  </si>
  <si>
    <t>8 hours support or training  = 10 points</t>
  </si>
  <si>
    <t>8 hours support or training  = 15 points</t>
  </si>
  <si>
    <t>Completion of MSAT and submission of improvement plan = 50 points</t>
  </si>
  <si>
    <t>Completion of online assessment and submission of improvement plan in relation to work carried out on this contract</t>
  </si>
  <si>
    <t>Resource sharing with another business = 20 points</t>
  </si>
  <si>
    <t>8 hours of support or improvement  = 10 points</t>
  </si>
  <si>
    <t>8 hours of support = 10 points</t>
  </si>
  <si>
    <t>8 hours of activities = 10 points</t>
  </si>
  <si>
    <t>The social value initiatives which are eligible for inclusion on this contract and their associated points are detailed below under 'Social Value Initiatives'.</t>
  </si>
  <si>
    <t>MSAT and improvement plan</t>
  </si>
  <si>
    <t>Paid employment for people with a disability</t>
  </si>
  <si>
    <t>8 hours support or training = 15 points</t>
  </si>
  <si>
    <t>Use of at least one micro enterprise in the supply chain  = 20 points</t>
  </si>
  <si>
    <t>Fair Work Charter</t>
  </si>
  <si>
    <t>Training in Fair Work</t>
  </si>
  <si>
    <t>Supply chain map</t>
  </si>
  <si>
    <t>Supply chain map for the contract</t>
  </si>
  <si>
    <t>Tackling modern slavery training for employees on the contract</t>
  </si>
  <si>
    <t>8 hours training = 10 points</t>
  </si>
  <si>
    <t>Value of donation which will be delivered throughout this contract</t>
  </si>
  <si>
    <t>Positive Action Outreach to increase representation of disabled people on the contract workforce</t>
  </si>
  <si>
    <t>2 weeks FTE = 10 points</t>
  </si>
  <si>
    <t>2 weeks FTE = 15 points</t>
  </si>
  <si>
    <t>1 action plan = 30 points</t>
  </si>
  <si>
    <t>Supply Chain Resilience and Capacity Action Plan</t>
  </si>
  <si>
    <t>Action plan will be submitted in relation to work carried out on this contract</t>
  </si>
  <si>
    <t>Resource sharing with VCSE organisation = 30 points</t>
  </si>
  <si>
    <t xml:space="preserve">Environmental Initiatives </t>
  </si>
  <si>
    <t>Equality, Diversity and Inclusion Action Plan</t>
  </si>
  <si>
    <t>Mentoring/pastoral support for those employees engaged  on the contract who are disadvantaged</t>
  </si>
  <si>
    <t>Initiatives to reduce the stigma of mental illness and increase awareness of health and well-being issues among employees and managers engaged on the Contract.</t>
  </si>
  <si>
    <t xml:space="preserve">Equality, diversity &amp; inclusion positive action </t>
  </si>
  <si>
    <t>In-work Progression and Skills Development Action Plan</t>
  </si>
  <si>
    <t>Inclusion of Micro Enterprise in the contract's supply chain</t>
  </si>
  <si>
    <t>Use of at least one micro enterprise in the supply chain (in relation to work carried out on this contract)</t>
  </si>
  <si>
    <t>1 charter = 30 points</t>
  </si>
  <si>
    <t>Charter will be submitted in relation to work carried out on this contract</t>
  </si>
  <si>
    <t>The Contractor must deliver a minimum value of 100 Social Value points for every £1 million (and pro-rata) in invoiced value</t>
  </si>
  <si>
    <t xml:space="preserve">Bidders must complete the table below to demonstrate how the social value requirement will be delivered.  This must be submitted with the tender.  </t>
  </si>
  <si>
    <t>Use of at least one  Minority Ethnic Led/Owned enterprise  (in relation to work carried out on this contract)</t>
  </si>
  <si>
    <t>Paid employment for people who face barriers to employment or are from deprived areas - Green Jobs &amp; Skills</t>
  </si>
  <si>
    <t>In-work Progression and Skills Development Action Plan - Green Jobs &amp; Skills</t>
  </si>
  <si>
    <t>Skills development and educational attainment for people who are considered to be disadvantaged in the labour market or at risk of social exclusion -  Green Jobs &amp; Skills</t>
  </si>
  <si>
    <t>Unwaged work placements for people from the Client's priority group - Green Jobs &amp; Skills</t>
  </si>
  <si>
    <t>Use of at least one  Minority Ethnic Led/Owned enterprise  in the supply chain  = 30 points</t>
  </si>
  <si>
    <t>8 hours of training  = 10 points</t>
  </si>
  <si>
    <t>Embodied Carbon Reduction Plan</t>
  </si>
  <si>
    <t>Initiatives to promote and develop arts and cultural related activities relevant to the contract</t>
  </si>
  <si>
    <t>Local initiatives to reduce poverty and inequality in the area where the contract is delivered.</t>
  </si>
  <si>
    <t>Paid employment for people who are furthest from the labour market and / from deprived areas</t>
  </si>
  <si>
    <t>Unwaged work placements for disabled people</t>
  </si>
  <si>
    <t>Skills development and educational attainment for disabled people</t>
  </si>
  <si>
    <t xml:space="preserve">Financial donations to support people within Northern Ireland who face barriers to employment to gain recognised qualifications </t>
  </si>
  <si>
    <t>Contribution of £500 towards attainment of qualifications = 10 points</t>
  </si>
  <si>
    <t>Inclusion of Ethnic Minority Led/Owned micro enterprise in the contract's supply chain</t>
  </si>
  <si>
    <t>Inclusion of Voluntary, Community or Social Enterprise (VCSE) organisation in the contract's supply chain</t>
  </si>
  <si>
    <t>Use of one VCSE organisation in the supply chain  = 30 points</t>
  </si>
  <si>
    <t>Use of one VCSE organisation in the supply chain (in relation to work carried out on this contract)</t>
  </si>
  <si>
    <t>Inclusion of Ethnic Minority Led/Owned Voluntary, Community or Social Enterprise (VCSE) Organisation in the contract's supply chain</t>
  </si>
  <si>
    <t>Use of at least one Minority Ethnic Led/Owned VCSE organisation (in relation to work carried out on this contract)</t>
  </si>
  <si>
    <t>Donation of suitable supplies or tools to help new and small organisations to grow</t>
  </si>
  <si>
    <t xml:space="preserve">£500 value of supplies or tools  = 10 points
</t>
  </si>
  <si>
    <t>Value of donation of supplies or tools which will be delivered throughout this contract</t>
  </si>
  <si>
    <t>Action plan for Working towards net zero emissions, including the supply chain</t>
  </si>
  <si>
    <t>Wellbeing initiatives to support employees, including those working remotely, on the contract.</t>
  </si>
  <si>
    <t>Initatives to influence suppliers, customers and communities to support health and well-being</t>
  </si>
  <si>
    <t>Initiatives to support community cohesion and good relations in areas where the contract is delivered, for example, by ensuring people have a voice in decisions that impact them</t>
  </si>
  <si>
    <t>Paid employment for people from the Client's priority group - Green Jobs &amp; Skills</t>
  </si>
  <si>
    <t>Skills development and educational attainment for people from the Client's priority group  - Green Jobs &amp; Skills</t>
  </si>
  <si>
    <t>Contribution of £500 towards attainment of qualifications = 15 points</t>
  </si>
  <si>
    <t xml:space="preserve">Financial donation to support disabled people within Northern Ireland who face barriers to employment to gain qualifications </t>
  </si>
  <si>
    <t>1 map = 30 points</t>
  </si>
  <si>
    <t>8 hours support or training = 10 points</t>
  </si>
  <si>
    <t>Use of at least one Minority Ethnic Led/Owned VCSE organisation in the supply chain = 40 points</t>
  </si>
  <si>
    <t>Financial donations to support people within Northern Ireland who face barriers to employment to gain recognised qualifications - Green Jobs &amp; Skills</t>
  </si>
  <si>
    <t xml:space="preserve">Business development and knowledge sharing with Voluntary, Community or Social Enterprise (VCSE) Organisation or Micro Enterprise in Northern Ireland or Minority Ethnic Led/Owned enterprise </t>
  </si>
  <si>
    <t>Green transport programme</t>
  </si>
  <si>
    <t>1 programme = 30 points</t>
  </si>
  <si>
    <t xml:space="preserve">details of the green transport programme will be submitted in relation to the contract </t>
  </si>
  <si>
    <t>THEME 1: Increasing secure employment and skills</t>
  </si>
  <si>
    <t>THEME 2: Building ethical and resilient supply chains</t>
  </si>
  <si>
    <t>THEME 3: Delivering Climate Action</t>
  </si>
  <si>
    <t>Environmental Initiatives for Biodiversity and Resilience of Ecosystems</t>
  </si>
  <si>
    <t>Biodiversity Awareness Training for the Contract Workforce</t>
  </si>
  <si>
    <t>Biodiversity Action Plan for the Contract</t>
  </si>
  <si>
    <t>Environmental Initiatives for Climate Adaptation</t>
  </si>
  <si>
    <t>Climate Adaptation Training for the contract workforce</t>
  </si>
  <si>
    <t>Climate Adaptation Plan for the Contract</t>
  </si>
  <si>
    <t>Environmental Action Plan for the contract</t>
  </si>
  <si>
    <t>Packaging and Waste Action Plan for the contract</t>
  </si>
  <si>
    <t>Climate change and carbon reduction training for staff</t>
  </si>
  <si>
    <t xml:space="preserve">Action plan to improve air and water quality and promote nature-based solutions for the contract </t>
  </si>
  <si>
    <t xml:space="preserve">Environmental Initiatives for improving air and water quality and promote nature-based solutions for the contract </t>
  </si>
  <si>
    <t>Circular Economy Action Plan for the Contract</t>
  </si>
  <si>
    <t>Circular Economy training for staff working on the contract</t>
  </si>
  <si>
    <t>Unwaged work placements for people who face barriers to employment or are from deprived areas - Green Jobs &amp; Skills</t>
  </si>
  <si>
    <t>THEME 4: Promoting Wellbeing</t>
  </si>
  <si>
    <t>Health and wellbeing Action Plan for the Contract Workforce</t>
  </si>
  <si>
    <t>Environmental Benchmarking Survey</t>
  </si>
  <si>
    <t>Annual benchmarking exercise = 30 points</t>
  </si>
  <si>
    <t>Environmental benchmarking survey will be completed.</t>
  </si>
  <si>
    <r>
      <t xml:space="preserve">Approach for the delivery of the social value requirements set out in Schedule </t>
    </r>
    <r>
      <rPr>
        <b/>
        <sz val="12"/>
        <color rgb="FFFF0000"/>
        <rFont val="Calibri"/>
        <family val="2"/>
        <scheme val="minor"/>
      </rPr>
      <t>&lt;&lt; INSERT SCHEDULE NUMBER&gt;&gt;</t>
    </r>
  </si>
  <si>
    <t>You should ensure any minimum mandatory requirements, e.g. bidders must confirm delivery of the Modern Slavery Assessment Tool, are clear to bidders.  Mark in column F which initiatives are mandatory.  Delete this line before publication.</t>
  </si>
  <si>
    <t>If including minimum points requirements, add a second calculation at the bottom of the delivery plan to ensure the condition is met.  An example is included below. Update or delete the red box at the bottom. Delete this line before publication.</t>
  </si>
  <si>
    <t>**** Example, please remove/ update before publishing</t>
  </si>
  <si>
    <t>Total Social Value points for Climate Change and Carbon Reduction training for staff which will be delivered by this plan</t>
  </si>
  <si>
    <t>Total Social Value points for Climate Change and Carbon Reduction training for staff required to be delivered</t>
  </si>
  <si>
    <t>&lt;&lt;Update B6&gt;&gt;</t>
  </si>
  <si>
    <t>&lt;&lt;Update B5&gt;&gt;</t>
  </si>
  <si>
    <t>&lt;&lt;Update B7&gt;&gt;</t>
  </si>
  <si>
    <t>&lt;&lt;Update E94&gt;&gt;</t>
  </si>
  <si>
    <t>yes</t>
  </si>
  <si>
    <r>
      <t xml:space="preserve">**** Example text only ***  Please remove/update before publication *** </t>
    </r>
    <r>
      <rPr>
        <sz val="12"/>
        <color rgb="FFFF0000"/>
        <rFont val="Calibri"/>
        <family val="2"/>
        <scheme val="minor"/>
      </rPr>
      <t>The Supplier must provide the mandatory minimum requirements for the Modern Slavery Assessment Tool as listed within the Social Value Points Matrix in clause 3.1 and clause XX of Schedule XX as part of the overall social value points requirement on the contract.  Failure to mark 'yes' in D41 to confirm the bidder will meet the mandatory requirement, will result in the response being failed.</t>
    </r>
  </si>
  <si>
    <t xml:space="preserve">NB: If a bidder fails to complete and upload the Social Value Delivery Plan to demonstrate that they will achieve the minimum required Social Value points for the contract, including adhering to any mandatory minimum/maximum requirements, they will be eliminated from the competition. </t>
  </si>
  <si>
    <t>NB: Check these formulas are working and reflect your tender documents before issue and delete this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</si>
</sst>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0.0"/>
    <numFmt numFmtId="166" formatCode="_-[$£-809]* #,##0.0_-;\-[$£-809]* #,##0.0_-;_-[$£-809]*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2"/>
      <color theme="0"/>
      <name val="Calibri"/>
      <family val="2"/>
      <scheme val="minor"/>
    </font>
    <font>
      <b/>
      <sz val="12"/>
      <color theme="1"/>
      <name val="Calibri"/>
      <family val="2"/>
      <scheme val="minor"/>
    </font>
    <font>
      <b/>
      <sz val="12"/>
      <name val="Calibri"/>
      <family val="2"/>
      <scheme val="minor"/>
    </font>
    <font>
      <sz val="12"/>
      <color theme="1"/>
      <name val="Calibri"/>
      <family val="2"/>
      <scheme val="minor"/>
    </font>
    <font>
      <i/>
      <sz val="12"/>
      <color theme="1"/>
      <name val="Calibri"/>
      <family val="2"/>
      <scheme val="minor"/>
    </font>
    <font>
      <i/>
      <sz val="11"/>
      <color rgb="FFFF0000"/>
      <name val="Calibri"/>
      <family val="2"/>
      <scheme val="minor"/>
    </font>
    <font>
      <b/>
      <sz val="12"/>
      <color rgb="FFFF0000"/>
      <name val="Calibri"/>
      <family val="2"/>
      <scheme val="minor"/>
    </font>
    <font>
      <sz val="12"/>
      <color rgb="FFFF0000"/>
      <name val="Calibri"/>
      <family val="2"/>
      <scheme val="minor"/>
    </font>
    <font>
      <b/>
      <u/>
      <sz val="12"/>
      <color rgb="FFFF0000"/>
      <name val="Calibri"/>
      <family val="2"/>
      <scheme val="minor"/>
    </font>
    <font>
      <b/>
      <sz val="12"/>
      <color rgb="FFFFFFFF"/>
      <name val="Calibri"/>
      <family val="2"/>
      <scheme val="minor"/>
    </font>
    <font>
      <sz val="12"/>
      <color rgb="FF000000"/>
      <name val="Calibri"/>
      <family val="2"/>
      <scheme val="minor"/>
    </font>
    <font>
      <b/>
      <sz val="12"/>
      <color rgb="FF00000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rgb="FF2F75B5"/>
        <bgColor rgb="FF000000"/>
      </patternFill>
    </fill>
    <fill>
      <patternFill patternType="solid">
        <fgColor rgb="FF9BC2E6"/>
        <bgColor rgb="FF000000"/>
      </patternFill>
    </fill>
    <fill>
      <patternFill patternType="solid">
        <fgColor rgb="FFFFFF00"/>
        <bgColor rgb="FF000000"/>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58">
    <xf numFmtId="0" fontId="0" fillId="0" borderId="0" xfId="0"/>
    <xf numFmtId="0" fontId="3" fillId="3" borderId="1" xfId="0" applyFont="1" applyFill="1" applyBorder="1"/>
    <xf numFmtId="0" fontId="4" fillId="0" borderId="0" xfId="0" applyFont="1"/>
    <xf numFmtId="0" fontId="2" fillId="0" borderId="0" xfId="0" applyFont="1"/>
    <xf numFmtId="0" fontId="0" fillId="0" borderId="1" xfId="0" applyBorder="1" applyAlignment="1">
      <alignment vertical="center" wrapText="1"/>
    </xf>
    <xf numFmtId="0" fontId="6" fillId="0" borderId="0" xfId="0" applyFont="1"/>
    <xf numFmtId="0" fontId="4" fillId="4" borderId="1" xfId="0" applyFont="1" applyFill="1" applyBorder="1"/>
    <xf numFmtId="1" fontId="4" fillId="0" borderId="0" xfId="0" applyNumberFormat="1" applyFont="1" applyProtection="1">
      <protection locked="0"/>
    </xf>
    <xf numFmtId="0" fontId="6" fillId="0" borderId="0" xfId="0" applyFont="1" applyAlignment="1">
      <alignment wrapText="1"/>
    </xf>
    <xf numFmtId="165" fontId="6" fillId="0" borderId="0" xfId="0" applyNumberFormat="1" applyFont="1"/>
    <xf numFmtId="0" fontId="3" fillId="3" borderId="1" xfId="0" applyFont="1" applyFill="1" applyBorder="1" applyAlignment="1">
      <alignment vertical="center" wrapText="1"/>
    </xf>
    <xf numFmtId="0" fontId="6" fillId="4" borderId="2" xfId="0" applyFont="1" applyFill="1" applyBorder="1" applyAlignment="1">
      <alignment vertical="center" wrapText="1"/>
    </xf>
    <xf numFmtId="0" fontId="6" fillId="4" borderId="1" xfId="0" applyFont="1" applyFill="1" applyBorder="1" applyAlignment="1">
      <alignment vertical="center" wrapText="1"/>
    </xf>
    <xf numFmtId="0" fontId="6" fillId="4" borderId="1" xfId="0" applyFont="1" applyFill="1" applyBorder="1" applyAlignment="1">
      <alignment wrapText="1"/>
    </xf>
    <xf numFmtId="1" fontId="6" fillId="4" borderId="1" xfId="0" applyNumberFormat="1" applyFont="1" applyFill="1" applyBorder="1"/>
    <xf numFmtId="0" fontId="6" fillId="4" borderId="1" xfId="0" applyFont="1" applyFill="1" applyBorder="1"/>
    <xf numFmtId="1" fontId="4" fillId="4" borderId="1" xfId="0" applyNumberFormat="1" applyFont="1" applyFill="1" applyBorder="1"/>
    <xf numFmtId="0" fontId="3" fillId="3" borderId="1" xfId="0" applyFont="1" applyFill="1" applyBorder="1" applyAlignment="1">
      <alignment vertical="center"/>
    </xf>
    <xf numFmtId="0" fontId="4" fillId="2" borderId="1" xfId="0" applyFont="1" applyFill="1" applyBorder="1" applyAlignment="1">
      <alignment wrapText="1"/>
    </xf>
    <xf numFmtId="0" fontId="0" fillId="0" borderId="0" xfId="0" applyAlignment="1">
      <alignment vertical="center"/>
    </xf>
    <xf numFmtId="0" fontId="9" fillId="0" borderId="0" xfId="0" applyFont="1"/>
    <xf numFmtId="0" fontId="10" fillId="0" borderId="0" xfId="0" applyFont="1"/>
    <xf numFmtId="0" fontId="6" fillId="2" borderId="1" xfId="0" applyFont="1" applyFill="1" applyBorder="1" applyProtection="1">
      <protection locked="0"/>
    </xf>
    <xf numFmtId="0" fontId="0" fillId="2" borderId="1" xfId="0" applyFill="1" applyBorder="1" applyProtection="1">
      <protection locked="0"/>
    </xf>
    <xf numFmtId="0" fontId="5" fillId="4" borderId="1" xfId="0" applyFont="1" applyFill="1" applyBorder="1" applyAlignment="1">
      <alignment vertical="center" wrapText="1"/>
    </xf>
    <xf numFmtId="0" fontId="5" fillId="3" borderId="1" xfId="0" applyFont="1" applyFill="1" applyBorder="1" applyAlignment="1">
      <alignment vertical="center" wrapText="1"/>
    </xf>
    <xf numFmtId="0" fontId="12" fillId="6" borderId="3" xfId="0" applyFont="1" applyFill="1" applyBorder="1" applyAlignment="1">
      <alignment vertical="top" wrapText="1"/>
    </xf>
    <xf numFmtId="0" fontId="13" fillId="7" borderId="2" xfId="0" applyFont="1" applyFill="1" applyBorder="1" applyAlignment="1">
      <alignment vertical="center" wrapText="1"/>
    </xf>
    <xf numFmtId="0" fontId="13" fillId="8" borderId="1" xfId="0" applyFont="1" applyFill="1" applyBorder="1"/>
    <xf numFmtId="0" fontId="6" fillId="2" borderId="0" xfId="0" applyFont="1" applyFill="1"/>
    <xf numFmtId="0" fontId="3" fillId="3" borderId="5" xfId="0" applyFont="1" applyFill="1" applyBorder="1" applyAlignment="1">
      <alignment vertical="center" wrapText="1"/>
    </xf>
    <xf numFmtId="0" fontId="6" fillId="4" borderId="6" xfId="0" applyFont="1" applyFill="1" applyBorder="1" applyAlignment="1">
      <alignment vertical="center" wrapText="1"/>
    </xf>
    <xf numFmtId="0" fontId="6" fillId="2" borderId="5" xfId="0" applyFont="1" applyFill="1" applyBorder="1" applyProtection="1">
      <protection locked="0"/>
    </xf>
    <xf numFmtId="0" fontId="5" fillId="9" borderId="0" xfId="0" applyFont="1" applyFill="1" applyAlignment="1">
      <alignment vertical="center" wrapText="1"/>
    </xf>
    <xf numFmtId="0" fontId="4" fillId="9" borderId="0" xfId="0" applyFont="1" applyFill="1" applyAlignment="1">
      <alignment wrapText="1"/>
    </xf>
    <xf numFmtId="0" fontId="4" fillId="9" borderId="0" xfId="0" applyFont="1" applyFill="1"/>
    <xf numFmtId="0" fontId="5" fillId="9" borderId="0" xfId="0" applyFont="1" applyFill="1" applyAlignment="1">
      <alignment vertical="center"/>
    </xf>
    <xf numFmtId="0" fontId="6" fillId="9" borderId="0" xfId="0" applyFont="1" applyFill="1"/>
    <xf numFmtId="0" fontId="3" fillId="3" borderId="4" xfId="0" applyFont="1" applyFill="1" applyBorder="1" applyAlignment="1">
      <alignment vertical="center" wrapText="1"/>
    </xf>
    <xf numFmtId="0" fontId="6" fillId="4" borderId="5" xfId="0" applyFont="1" applyFill="1" applyBorder="1"/>
    <xf numFmtId="0" fontId="3" fillId="9" borderId="0" xfId="0" applyFont="1" applyFill="1" applyAlignment="1">
      <alignment vertical="center" wrapText="1"/>
    </xf>
    <xf numFmtId="0" fontId="6" fillId="9" borderId="0" xfId="0" applyFont="1" applyFill="1" applyAlignment="1">
      <alignment vertical="center" wrapText="1"/>
    </xf>
    <xf numFmtId="0" fontId="6" fillId="9" borderId="0" xfId="0" applyFont="1" applyFill="1" applyProtection="1">
      <protection locked="0"/>
    </xf>
    <xf numFmtId="0" fontId="4" fillId="9" borderId="0" xfId="0" applyFont="1" applyFill="1" applyAlignment="1">
      <alignment vertical="center"/>
    </xf>
    <xf numFmtId="0" fontId="6" fillId="0" borderId="7" xfId="0" applyFont="1" applyBorder="1" applyAlignment="1">
      <alignment vertical="center" wrapText="1"/>
    </xf>
    <xf numFmtId="0" fontId="6" fillId="0" borderId="8" xfId="0" applyFont="1" applyBorder="1" applyAlignment="1">
      <alignment vertical="center" wrapText="1"/>
    </xf>
    <xf numFmtId="166" fontId="9" fillId="5" borderId="1" xfId="1" applyNumberFormat="1" applyFont="1" applyFill="1" applyBorder="1" applyProtection="1">
      <protection locked="0"/>
    </xf>
    <xf numFmtId="0" fontId="5" fillId="0" borderId="0" xfId="0" applyFont="1"/>
    <xf numFmtId="0" fontId="9" fillId="0" borderId="0" xfId="0" applyFont="1" applyAlignment="1">
      <alignment wrapText="1"/>
    </xf>
    <xf numFmtId="0" fontId="9" fillId="0" borderId="0" xfId="0" applyFont="1" applyAlignment="1">
      <alignment vertical="center" wrapText="1"/>
    </xf>
    <xf numFmtId="0" fontId="14" fillId="7" borderId="1" xfId="0" applyFont="1" applyFill="1" applyBorder="1"/>
    <xf numFmtId="0" fontId="12" fillId="6" borderId="1" xfId="0" applyFont="1" applyFill="1" applyBorder="1" applyAlignment="1">
      <alignment vertical="center"/>
    </xf>
    <xf numFmtId="0" fontId="13" fillId="0" borderId="0" xfId="0" applyFont="1"/>
    <xf numFmtId="0" fontId="12" fillId="6" borderId="1" xfId="0" applyFont="1" applyFill="1" applyBorder="1" applyAlignment="1">
      <alignment wrapText="1"/>
    </xf>
    <xf numFmtId="0" fontId="12" fillId="6" borderId="1" xfId="0" applyFont="1" applyFill="1" applyBorder="1"/>
    <xf numFmtId="0" fontId="11" fillId="0" borderId="0" xfId="0" applyFont="1"/>
    <xf numFmtId="0" fontId="9" fillId="0" borderId="0" xfId="0" applyFont="1" applyAlignment="1">
      <alignment wrapText="1"/>
    </xf>
    <xf numFmtId="0" fontId="9" fillId="0" borderId="0" xfId="0" applyFont="1"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xdr:rowOff>
    </xdr:from>
    <xdr:to>
      <xdr:col>10</xdr:col>
      <xdr:colOff>588169</xdr:colOff>
      <xdr:row>18</xdr:row>
      <xdr:rowOff>76201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2667001"/>
          <a:ext cx="9227344"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400" b="1">
              <a:solidFill>
                <a:schemeClr val="dk1"/>
              </a:solidFill>
              <a:effectLst/>
              <a:latin typeface="+mn-lt"/>
              <a:ea typeface="+mn-ea"/>
              <a:cs typeface="+mn-cs"/>
            </a:rPr>
            <a:t>Please note, the Social Value Delivery Plan must be completed and submitted as part of your tender response. Bidders must only complete the cells highlighted in yellow within the Social Value Delivery Plan. Any additional information included by bidders within the</a:t>
          </a:r>
          <a:r>
            <a:rPr lang="en-GB" sz="1400" b="1" baseline="0">
              <a:solidFill>
                <a:schemeClr val="dk1"/>
              </a:solidFill>
              <a:effectLst/>
              <a:latin typeface="+mn-lt"/>
              <a:ea typeface="+mn-ea"/>
              <a:cs typeface="+mn-cs"/>
            </a:rPr>
            <a:t> Social Value</a:t>
          </a:r>
          <a:r>
            <a:rPr lang="en-GB" sz="1400" b="1">
              <a:solidFill>
                <a:schemeClr val="dk1"/>
              </a:solidFill>
              <a:effectLst/>
              <a:latin typeface="+mn-lt"/>
              <a:ea typeface="+mn-ea"/>
              <a:cs typeface="+mn-cs"/>
            </a:rPr>
            <a:t> Delivery Plan </a:t>
          </a:r>
          <a:r>
            <a:rPr lang="en-GB" sz="1400" b="1" u="sng">
              <a:solidFill>
                <a:schemeClr val="dk1"/>
              </a:solidFill>
              <a:effectLst/>
              <a:latin typeface="+mn-lt"/>
              <a:ea typeface="+mn-ea"/>
              <a:cs typeface="+mn-cs"/>
            </a:rPr>
            <a:t>will not</a:t>
          </a:r>
          <a:r>
            <a:rPr lang="en-GB" sz="1400" b="1">
              <a:solidFill>
                <a:schemeClr val="dk1"/>
              </a:solidFill>
              <a:effectLst/>
              <a:latin typeface="+mn-lt"/>
              <a:ea typeface="+mn-ea"/>
              <a:cs typeface="+mn-cs"/>
            </a:rPr>
            <a:t> be evaluated as part of your tender response.</a:t>
          </a:r>
          <a:endParaRPr lang="en-US" sz="140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63605</xdr:colOff>
      <xdr:row>0</xdr:row>
      <xdr:rowOff>190498</xdr:rowOff>
    </xdr:from>
    <xdr:to>
      <xdr:col>9</xdr:col>
      <xdr:colOff>332105</xdr:colOff>
      <xdr:row>11</xdr:row>
      <xdr:rowOff>190500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2998555" y="190498"/>
          <a:ext cx="9736350" cy="283845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solidFill>
                <a:srgbClr val="FF0000"/>
              </a:solidFill>
            </a:rPr>
            <a:t>DRAFTING NOTE FOR</a:t>
          </a:r>
          <a:r>
            <a:rPr lang="en-US" sz="1200" b="1" u="sng" baseline="0">
              <a:solidFill>
                <a:srgbClr val="FF0000"/>
              </a:solidFill>
            </a:rPr>
            <a:t> CONTRACTING AUTHORITIES</a:t>
          </a:r>
          <a:r>
            <a:rPr lang="en-US" sz="1200" b="1" u="sng">
              <a:solidFill>
                <a:srgbClr val="FF0000"/>
              </a:solidFill>
            </a:rPr>
            <a:t>:</a:t>
          </a:r>
        </a:p>
        <a:p>
          <a:r>
            <a:rPr lang="en-US" sz="1200" b="1" u="sng">
              <a:solidFill>
                <a:srgbClr val="FF0000"/>
              </a:solidFill>
            </a:rPr>
            <a:t>- Insert Schedule Number within cell A2</a:t>
          </a:r>
        </a:p>
        <a:p>
          <a:r>
            <a:rPr lang="en-US" sz="1200" b="1" u="sng">
              <a:solidFill>
                <a:srgbClr val="FF0000"/>
              </a:solidFill>
            </a:rPr>
            <a:t>-</a:t>
          </a:r>
          <a:r>
            <a:rPr lang="en-US" sz="1200" b="1" u="sng" baseline="0">
              <a:solidFill>
                <a:srgbClr val="FF0000"/>
              </a:solidFill>
            </a:rPr>
            <a:t> Update contract value, social value points target and contract duration in cells B5, B6, B7</a:t>
          </a:r>
          <a:endParaRPr lang="en-US" sz="1200" b="1" u="sng">
            <a:solidFill>
              <a:srgbClr val="FF0000"/>
            </a:solidFill>
          </a:endParaRPr>
        </a:p>
        <a:p>
          <a:r>
            <a:rPr lang="en-US" sz="1200" b="1" u="sng">
              <a:solidFill>
                <a:srgbClr val="FF0000"/>
              </a:solidFill>
            </a:rPr>
            <a:t>- Include</a:t>
          </a:r>
          <a:r>
            <a:rPr lang="en-US" sz="1200" b="1" u="sng" baseline="0">
              <a:solidFill>
                <a:srgbClr val="FF0000"/>
              </a:solidFill>
            </a:rPr>
            <a:t> any minimum mandatory requirements at cell A9 if included within Social Value Schedule </a:t>
          </a:r>
        </a:p>
        <a:p>
          <a:r>
            <a:rPr lang="en-US" sz="1200" b="1" u="sng">
              <a:solidFill>
                <a:srgbClr val="FF0000"/>
              </a:solidFill>
              <a:effectLst/>
              <a:latin typeface="+mn-lt"/>
              <a:ea typeface="+mn-ea"/>
              <a:cs typeface="+mn-cs"/>
            </a:rPr>
            <a:t>- Include</a:t>
          </a:r>
          <a:r>
            <a:rPr lang="en-US" sz="1200" b="1" u="sng" baseline="0">
              <a:solidFill>
                <a:srgbClr val="FF0000"/>
              </a:solidFill>
              <a:effectLst/>
              <a:latin typeface="+mn-lt"/>
              <a:ea typeface="+mn-ea"/>
              <a:cs typeface="+mn-cs"/>
            </a:rPr>
            <a:t> any maximum points targets if included out within Social Value. Edit cells to ensure bidders cannot exceed maximum points targets or underdeliver against mandatory requirements.   See model wording re: minimum mandatory and maximum points targets included in Model Text for Procurement Document. </a:t>
          </a:r>
        </a:p>
        <a:p>
          <a:r>
            <a:rPr lang="en-US" sz="1200" b="1" u="sng" baseline="0">
              <a:solidFill>
                <a:srgbClr val="FF0000"/>
              </a:solidFill>
              <a:effectLst/>
              <a:latin typeface="+mn-lt"/>
              <a:ea typeface="+mn-ea"/>
              <a:cs typeface="+mn-cs"/>
            </a:rPr>
            <a:t>- If the Supplier fails to complete and upload the Social Value Delivery Plan to demonstrate that they will achieve the minimum required Social Value points for the contract, which has been set for the purposes of scoring, including adhering to any mandatory minimum/maximum requirements, they will be eliminated from the competition. All procurement documents must make this clear.</a:t>
          </a:r>
        </a:p>
        <a:p>
          <a:r>
            <a:rPr lang="en-US" sz="1200" b="1" u="sng" baseline="0">
              <a:solidFill>
                <a:srgbClr val="FF0000"/>
              </a:solidFill>
              <a:effectLst/>
              <a:latin typeface="+mn-lt"/>
              <a:ea typeface="+mn-ea"/>
              <a:cs typeface="+mn-cs"/>
            </a:rPr>
            <a:t>- Consider locking this spreadsheet before the tender is published, with the exception of the yellow column which bidders will complete.</a:t>
          </a:r>
        </a:p>
        <a:p>
          <a:pPr marL="0" marR="0" lvl="0" indent="0" defTabSz="914400" eaLnBrk="1" fontAlgn="auto" latinLnBrk="0" hangingPunct="1">
            <a:lnSpc>
              <a:spcPct val="100000"/>
            </a:lnSpc>
            <a:spcBef>
              <a:spcPts val="0"/>
            </a:spcBef>
            <a:spcAft>
              <a:spcPts val="0"/>
            </a:spcAft>
            <a:buClrTx/>
            <a:buSzTx/>
            <a:buFontTx/>
            <a:buNone/>
            <a:tabLst/>
            <a:defRPr/>
          </a:pPr>
          <a:r>
            <a:rPr lang="en-US" sz="1200" b="1" u="sng" baseline="0">
              <a:solidFill>
                <a:srgbClr val="FF0000"/>
              </a:solidFill>
              <a:effectLst/>
              <a:latin typeface="+mn-lt"/>
              <a:ea typeface="+mn-ea"/>
              <a:cs typeface="+mn-cs"/>
            </a:rPr>
            <a:t>- Contact the Social Value Unit for advice.</a:t>
          </a:r>
          <a:endParaRPr lang="en-GB" sz="1200">
            <a:solidFill>
              <a:srgbClr val="FF0000"/>
            </a:solidFill>
            <a:effectLst/>
          </a:endParaRPr>
        </a:p>
        <a:p>
          <a:endParaRPr lang="en-US" sz="1200" b="1" u="sng" baseline="0">
            <a:solidFill>
              <a:srgbClr val="FF0000"/>
            </a:solidFill>
            <a:effectLst/>
            <a:latin typeface="+mn-lt"/>
            <a:ea typeface="+mn-ea"/>
            <a:cs typeface="+mn-cs"/>
          </a:endParaRPr>
        </a:p>
        <a:p>
          <a:r>
            <a:rPr lang="en-US" sz="1200" b="1" i="1" u="sng" baseline="0">
              <a:solidFill>
                <a:srgbClr val="FF0000"/>
              </a:solidFill>
              <a:effectLst/>
              <a:latin typeface="+mn-lt"/>
              <a:ea typeface="+mn-ea"/>
              <a:cs typeface="+mn-cs"/>
            </a:rPr>
            <a:t>(Remove this text box prior to publication)</a:t>
          </a:r>
          <a:endParaRPr lang="en-US" sz="1200" b="1" i="1" u="sng">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12"/>
  <sheetViews>
    <sheetView zoomScale="80" zoomScaleNormal="80" workbookViewId="0">
      <selection activeCell="B11" sqref="B11:B12"/>
    </sheetView>
  </sheetViews>
  <sheetFormatPr defaultColWidth="9.1796875" defaultRowHeight="14.5" x14ac:dyDescent="0.35"/>
  <cols>
    <col min="1" max="1" width="18.54296875" customWidth="1"/>
    <col min="2" max="2" width="37.81640625" customWidth="1"/>
  </cols>
  <sheetData>
    <row r="1" spans="1:2" x14ac:dyDescent="0.35">
      <c r="A1" s="3" t="s">
        <v>28</v>
      </c>
    </row>
    <row r="2" spans="1:2" x14ac:dyDescent="0.35">
      <c r="A2" s="3"/>
    </row>
    <row r="4" spans="1:2" x14ac:dyDescent="0.35">
      <c r="A4" s="4" t="s">
        <v>0</v>
      </c>
      <c r="B4" s="23"/>
    </row>
    <row r="5" spans="1:2" x14ac:dyDescent="0.35">
      <c r="A5" s="4" t="s">
        <v>1</v>
      </c>
      <c r="B5" s="23"/>
    </row>
    <row r="6" spans="1:2" x14ac:dyDescent="0.35">
      <c r="A6" s="4" t="s">
        <v>2</v>
      </c>
      <c r="B6" s="23"/>
    </row>
    <row r="7" spans="1:2" x14ac:dyDescent="0.35">
      <c r="A7" s="4" t="s">
        <v>3</v>
      </c>
      <c r="B7" s="23"/>
    </row>
    <row r="9" spans="1:2" x14ac:dyDescent="0.35">
      <c r="A9" s="19" t="s">
        <v>13</v>
      </c>
    </row>
    <row r="11" spans="1:2" x14ac:dyDescent="0.35">
      <c r="A11" s="4" t="s">
        <v>4</v>
      </c>
      <c r="B11" s="23"/>
    </row>
    <row r="12" spans="1:2" x14ac:dyDescent="0.35">
      <c r="A12" s="4" t="s">
        <v>5</v>
      </c>
      <c r="B12" s="23"/>
    </row>
  </sheetData>
  <sheetProtection selectLockedCells="1"/>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T96"/>
  <sheetViews>
    <sheetView tabSelected="1" topLeftCell="A83" zoomScale="80" zoomScaleNormal="80" workbookViewId="0">
      <selection activeCell="G93" sqref="G93"/>
    </sheetView>
  </sheetViews>
  <sheetFormatPr defaultColWidth="9.1796875" defaultRowHeight="15.5" x14ac:dyDescent="0.35"/>
  <cols>
    <col min="1" max="1" width="43.1796875" style="5" customWidth="1"/>
    <col min="2" max="2" width="33.36328125" style="5" customWidth="1"/>
    <col min="3" max="3" width="35.1796875" style="5" customWidth="1"/>
    <col min="4" max="4" width="73.453125" style="5" customWidth="1"/>
    <col min="5" max="5" width="15.7265625" style="5" bestFit="1" customWidth="1"/>
    <col min="6" max="6" width="70.26953125" style="5" customWidth="1"/>
    <col min="7" max="7" width="31" style="5" customWidth="1"/>
    <col min="8" max="8" width="9.453125" style="5" customWidth="1"/>
    <col min="9" max="10" width="9.1796875" style="5"/>
    <col min="11" max="11" width="40.453125" style="5" customWidth="1"/>
    <col min="12" max="16384" width="9.1796875" style="5"/>
  </cols>
  <sheetData>
    <row r="1" spans="1:10" ht="34.5" customHeight="1" x14ac:dyDescent="0.35">
      <c r="A1" s="55" t="s">
        <v>33</v>
      </c>
      <c r="B1" s="55"/>
      <c r="C1" s="55"/>
      <c r="D1" s="55"/>
    </row>
    <row r="2" spans="1:10" x14ac:dyDescent="0.35">
      <c r="A2" s="2" t="s">
        <v>135</v>
      </c>
      <c r="B2" s="2"/>
    </row>
    <row r="4" spans="1:10" x14ac:dyDescent="0.35">
      <c r="A4" s="5" t="s">
        <v>71</v>
      </c>
    </row>
    <row r="5" spans="1:10" x14ac:dyDescent="0.35">
      <c r="A5" s="1" t="s">
        <v>8</v>
      </c>
      <c r="B5" s="46" t="s">
        <v>142</v>
      </c>
      <c r="C5" s="6" t="s">
        <v>9</v>
      </c>
    </row>
    <row r="6" spans="1:10" x14ac:dyDescent="0.35">
      <c r="A6" s="1" t="s">
        <v>29</v>
      </c>
      <c r="B6" s="46" t="s">
        <v>141</v>
      </c>
      <c r="C6" s="6" t="s">
        <v>14</v>
      </c>
    </row>
    <row r="7" spans="1:10" x14ac:dyDescent="0.35">
      <c r="A7" s="1" t="s">
        <v>10</v>
      </c>
      <c r="B7" s="46" t="s">
        <v>143</v>
      </c>
      <c r="C7" s="6" t="s">
        <v>11</v>
      </c>
    </row>
    <row r="8" spans="1:10" x14ac:dyDescent="0.35">
      <c r="A8" s="2"/>
      <c r="B8" s="2"/>
      <c r="C8" s="7"/>
      <c r="D8" s="2"/>
    </row>
    <row r="9" spans="1:10" ht="31" customHeight="1" x14ac:dyDescent="0.35">
      <c r="A9" s="56" t="s">
        <v>136</v>
      </c>
      <c r="B9" s="56"/>
      <c r="C9" s="56"/>
      <c r="D9" s="56"/>
    </row>
    <row r="10" spans="1:10" ht="31" customHeight="1" x14ac:dyDescent="0.35">
      <c r="A10" s="57" t="s">
        <v>137</v>
      </c>
      <c r="B10" s="57"/>
      <c r="C10" s="57"/>
      <c r="D10" s="57"/>
    </row>
    <row r="11" spans="1:10" x14ac:dyDescent="0.35">
      <c r="A11" s="49"/>
      <c r="B11" s="49"/>
      <c r="C11" s="49"/>
      <c r="D11" s="49"/>
    </row>
    <row r="12" spans="1:10" x14ac:dyDescent="0.35">
      <c r="A12" s="5" t="s">
        <v>42</v>
      </c>
    </row>
    <row r="13" spans="1:10" x14ac:dyDescent="0.35">
      <c r="A13" s="47" t="s">
        <v>72</v>
      </c>
      <c r="B13" s="20"/>
      <c r="C13" s="21"/>
      <c r="D13" s="21"/>
      <c r="E13" s="21"/>
      <c r="F13" s="21"/>
      <c r="G13" s="21"/>
    </row>
    <row r="15" spans="1:10" x14ac:dyDescent="0.35">
      <c r="A15" s="25" t="s">
        <v>25</v>
      </c>
      <c r="B15" s="24" t="s">
        <v>30</v>
      </c>
      <c r="C15" s="24" t="s">
        <v>15</v>
      </c>
      <c r="D15" s="18" t="s">
        <v>24</v>
      </c>
      <c r="E15" s="6" t="s">
        <v>6</v>
      </c>
      <c r="G15" s="2"/>
      <c r="H15" s="2"/>
      <c r="I15" s="2"/>
      <c r="J15" s="2"/>
    </row>
    <row r="16" spans="1:10" x14ac:dyDescent="0.35">
      <c r="A16" s="37"/>
      <c r="B16" s="36" t="s">
        <v>113</v>
      </c>
      <c r="C16" s="33"/>
      <c r="D16" s="34"/>
      <c r="E16" s="35"/>
      <c r="G16" s="2"/>
      <c r="H16" s="2"/>
      <c r="I16" s="2"/>
      <c r="J16" s="2"/>
    </row>
    <row r="17" spans="1:46" ht="45" customHeight="1" x14ac:dyDescent="0.35">
      <c r="A17" s="10" t="s">
        <v>83</v>
      </c>
      <c r="B17" s="11" t="s">
        <v>31</v>
      </c>
      <c r="C17" s="11" t="s">
        <v>7</v>
      </c>
      <c r="D17" s="22"/>
      <c r="E17" s="14">
        <f>D17*(75/26)</f>
        <v>0</v>
      </c>
      <c r="G17" s="8"/>
      <c r="H17" s="9"/>
    </row>
    <row r="18" spans="1:46" ht="45" customHeight="1" x14ac:dyDescent="0.35">
      <c r="A18" s="10" t="s">
        <v>17</v>
      </c>
      <c r="B18" s="11" t="s">
        <v>32</v>
      </c>
      <c r="C18" s="11" t="s">
        <v>7</v>
      </c>
      <c r="D18" s="22"/>
      <c r="E18" s="14">
        <f>D18*(90/26)</f>
        <v>0</v>
      </c>
      <c r="G18" s="8"/>
      <c r="H18" s="9"/>
    </row>
    <row r="19" spans="1:46" ht="46.5" x14ac:dyDescent="0.35">
      <c r="A19" s="10" t="s">
        <v>18</v>
      </c>
      <c r="B19" s="11" t="s">
        <v>55</v>
      </c>
      <c r="C19" s="11" t="s">
        <v>7</v>
      </c>
      <c r="D19" s="22"/>
      <c r="E19" s="15">
        <f>D19*(10/2)</f>
        <v>0</v>
      </c>
      <c r="H19" s="9"/>
    </row>
    <row r="20" spans="1:46" ht="46.5" x14ac:dyDescent="0.35">
      <c r="A20" s="10" t="s">
        <v>19</v>
      </c>
      <c r="B20" s="11" t="s">
        <v>56</v>
      </c>
      <c r="C20" s="11" t="s">
        <v>7</v>
      </c>
      <c r="D20" s="22"/>
      <c r="E20" s="15">
        <f>D20*(15/2)</f>
        <v>0</v>
      </c>
      <c r="H20" s="9"/>
    </row>
    <row r="21" spans="1:46" ht="62" x14ac:dyDescent="0.35">
      <c r="A21" s="10" t="s">
        <v>20</v>
      </c>
      <c r="B21" s="11" t="s">
        <v>34</v>
      </c>
      <c r="C21" s="11" t="s">
        <v>12</v>
      </c>
      <c r="D21" s="22"/>
      <c r="E21" s="15">
        <f>D21*(10/8)</f>
        <v>0</v>
      </c>
      <c r="H21" s="9"/>
    </row>
    <row r="22" spans="1:46" ht="46.5" x14ac:dyDescent="0.35">
      <c r="A22" s="10" t="s">
        <v>21</v>
      </c>
      <c r="B22" s="11" t="s">
        <v>35</v>
      </c>
      <c r="C22" s="11" t="s">
        <v>12</v>
      </c>
      <c r="D22" s="22"/>
      <c r="E22" s="15">
        <f>D22*(15/8)</f>
        <v>0</v>
      </c>
      <c r="H22" s="9"/>
    </row>
    <row r="23" spans="1:46" ht="62" x14ac:dyDescent="0.35">
      <c r="A23" s="10" t="s">
        <v>86</v>
      </c>
      <c r="B23" s="11" t="s">
        <v>87</v>
      </c>
      <c r="C23" s="11" t="s">
        <v>53</v>
      </c>
      <c r="D23" s="22"/>
      <c r="E23" s="15">
        <f>D23*(10/500)</f>
        <v>0</v>
      </c>
      <c r="H23" s="9"/>
    </row>
    <row r="24" spans="1:46" s="29" customFormat="1" ht="46.5" x14ac:dyDescent="0.35">
      <c r="A24" s="10" t="s">
        <v>74</v>
      </c>
      <c r="B24" s="11" t="s">
        <v>31</v>
      </c>
      <c r="C24" s="11" t="s">
        <v>7</v>
      </c>
      <c r="D24" s="22"/>
      <c r="E24" s="14">
        <f>D24*(75/26)</f>
        <v>0</v>
      </c>
      <c r="F24" s="5"/>
      <c r="G24" s="5"/>
      <c r="H24" s="9"/>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row>
    <row r="25" spans="1:46" s="29" customFormat="1" ht="46.5" x14ac:dyDescent="0.35">
      <c r="A25" s="10" t="s">
        <v>101</v>
      </c>
      <c r="B25" s="11" t="s">
        <v>32</v>
      </c>
      <c r="C25" s="11" t="s">
        <v>7</v>
      </c>
      <c r="D25" s="22"/>
      <c r="E25" s="14">
        <f>D25*(90/26)</f>
        <v>0</v>
      </c>
      <c r="F25" s="5"/>
      <c r="G25" s="5"/>
      <c r="H25" s="9"/>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row>
    <row r="26" spans="1:46" s="29" customFormat="1" ht="46.5" x14ac:dyDescent="0.35">
      <c r="A26" s="10" t="s">
        <v>129</v>
      </c>
      <c r="B26" s="11" t="s">
        <v>55</v>
      </c>
      <c r="C26" s="11" t="s">
        <v>7</v>
      </c>
      <c r="D26" s="22"/>
      <c r="E26" s="15">
        <f>D26*(10/2)</f>
        <v>0</v>
      </c>
      <c r="F26" s="5"/>
      <c r="G26" s="5"/>
      <c r="H26" s="9"/>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row>
    <row r="27" spans="1:46" s="29" customFormat="1" ht="46.5" x14ac:dyDescent="0.35">
      <c r="A27" s="10" t="s">
        <v>77</v>
      </c>
      <c r="B27" s="11" t="s">
        <v>56</v>
      </c>
      <c r="C27" s="11" t="s">
        <v>7</v>
      </c>
      <c r="D27" s="22"/>
      <c r="E27" s="15">
        <f>D27*(15/2)</f>
        <v>0</v>
      </c>
      <c r="F27" s="5"/>
      <c r="G27" s="5"/>
      <c r="H27" s="9"/>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row>
    <row r="28" spans="1:46" s="29" customFormat="1" ht="62" x14ac:dyDescent="0.35">
      <c r="A28" s="10" t="s">
        <v>76</v>
      </c>
      <c r="B28" s="11" t="s">
        <v>34</v>
      </c>
      <c r="C28" s="11" t="s">
        <v>12</v>
      </c>
      <c r="D28" s="22"/>
      <c r="E28" s="15">
        <f>D28*(10/8)</f>
        <v>0</v>
      </c>
      <c r="F28" s="5"/>
      <c r="G28" s="5"/>
      <c r="H28" s="9"/>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row>
    <row r="29" spans="1:46" s="29" customFormat="1" ht="46.5" x14ac:dyDescent="0.35">
      <c r="A29" s="10" t="s">
        <v>102</v>
      </c>
      <c r="B29" s="11" t="s">
        <v>35</v>
      </c>
      <c r="C29" s="11" t="s">
        <v>12</v>
      </c>
      <c r="D29" s="22"/>
      <c r="E29" s="15">
        <f>D29*(15/8)</f>
        <v>0</v>
      </c>
      <c r="F29" s="5"/>
      <c r="G29" s="5"/>
      <c r="H29" s="9"/>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row>
    <row r="30" spans="1:46" s="29" customFormat="1" ht="62" x14ac:dyDescent="0.35">
      <c r="A30" s="10" t="s">
        <v>108</v>
      </c>
      <c r="B30" s="11" t="s">
        <v>87</v>
      </c>
      <c r="C30" s="11" t="s">
        <v>53</v>
      </c>
      <c r="D30" s="22"/>
      <c r="E30" s="15">
        <f>D30*(10/500)</f>
        <v>0</v>
      </c>
      <c r="F30" s="5"/>
      <c r="G30" s="5"/>
      <c r="H30" s="9"/>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row>
    <row r="31" spans="1:46" ht="46.5" x14ac:dyDescent="0.35">
      <c r="A31" s="10" t="s">
        <v>66</v>
      </c>
      <c r="B31" s="11" t="s">
        <v>57</v>
      </c>
      <c r="C31" s="12" t="s">
        <v>59</v>
      </c>
      <c r="D31" s="22"/>
      <c r="E31" s="15">
        <f>IF(D31="yes",30,0)</f>
        <v>0</v>
      </c>
      <c r="H31" s="9"/>
    </row>
    <row r="32" spans="1:46" ht="46.5" x14ac:dyDescent="0.35">
      <c r="A32" s="10" t="s">
        <v>75</v>
      </c>
      <c r="B32" s="11" t="s">
        <v>57</v>
      </c>
      <c r="C32" s="12" t="s">
        <v>59</v>
      </c>
      <c r="D32" s="22"/>
      <c r="E32" s="15">
        <f>IF(D32="yes",30,0)</f>
        <v>0</v>
      </c>
      <c r="H32" s="9"/>
    </row>
    <row r="33" spans="1:8" ht="46.5" x14ac:dyDescent="0.35">
      <c r="A33" s="10" t="s">
        <v>44</v>
      </c>
      <c r="B33" s="11" t="s">
        <v>32</v>
      </c>
      <c r="C33" s="11" t="s">
        <v>7</v>
      </c>
      <c r="D33" s="22"/>
      <c r="E33" s="14">
        <f>D33/26*90</f>
        <v>0</v>
      </c>
      <c r="H33" s="9"/>
    </row>
    <row r="34" spans="1:8" ht="46.5" x14ac:dyDescent="0.35">
      <c r="A34" s="10" t="s">
        <v>54</v>
      </c>
      <c r="B34" s="11" t="s">
        <v>34</v>
      </c>
      <c r="C34" s="11" t="s">
        <v>12</v>
      </c>
      <c r="D34" s="22"/>
      <c r="E34" s="15">
        <f>D34*(10/8)</f>
        <v>0</v>
      </c>
      <c r="H34" s="9"/>
    </row>
    <row r="35" spans="1:8" ht="46.5" x14ac:dyDescent="0.35">
      <c r="A35" s="10" t="s">
        <v>84</v>
      </c>
      <c r="B35" s="11" t="s">
        <v>56</v>
      </c>
      <c r="C35" s="11" t="s">
        <v>7</v>
      </c>
      <c r="D35" s="22"/>
      <c r="E35" s="15">
        <f>D35*(15/2)</f>
        <v>0</v>
      </c>
      <c r="H35" s="9"/>
    </row>
    <row r="36" spans="1:8" ht="31" x14ac:dyDescent="0.35">
      <c r="A36" s="10" t="s">
        <v>85</v>
      </c>
      <c r="B36" s="11" t="s">
        <v>45</v>
      </c>
      <c r="C36" s="11" t="s">
        <v>12</v>
      </c>
      <c r="D36" s="22"/>
      <c r="E36" s="15">
        <f>D36*(15/8)</f>
        <v>0</v>
      </c>
      <c r="H36" s="9"/>
    </row>
    <row r="37" spans="1:8" ht="62" x14ac:dyDescent="0.35">
      <c r="A37" s="10" t="s">
        <v>104</v>
      </c>
      <c r="B37" s="11" t="s">
        <v>103</v>
      </c>
      <c r="C37" s="11" t="s">
        <v>53</v>
      </c>
      <c r="D37" s="22"/>
      <c r="E37" s="15">
        <f>D37*(15/500)</f>
        <v>0</v>
      </c>
      <c r="H37" s="9"/>
    </row>
    <row r="38" spans="1:8" x14ac:dyDescent="0.35">
      <c r="A38" s="40"/>
      <c r="B38" s="43" t="s">
        <v>114</v>
      </c>
      <c r="C38" s="41"/>
      <c r="D38" s="42"/>
      <c r="E38" s="37"/>
      <c r="H38" s="9"/>
    </row>
    <row r="39" spans="1:8" ht="31" x14ac:dyDescent="0.35">
      <c r="A39" s="10" t="s">
        <v>47</v>
      </c>
      <c r="B39" s="11" t="s">
        <v>69</v>
      </c>
      <c r="C39" s="12" t="s">
        <v>70</v>
      </c>
      <c r="D39" s="22"/>
      <c r="E39" s="15">
        <f>IF(D39="yes",30,0)</f>
        <v>0</v>
      </c>
      <c r="H39" s="9"/>
    </row>
    <row r="40" spans="1:8" ht="31" x14ac:dyDescent="0.35">
      <c r="A40" s="10" t="s">
        <v>48</v>
      </c>
      <c r="B40" s="11" t="s">
        <v>106</v>
      </c>
      <c r="C40" s="12" t="s">
        <v>12</v>
      </c>
      <c r="D40" s="22"/>
      <c r="E40" s="15">
        <f>D40*(10/8)</f>
        <v>0</v>
      </c>
      <c r="H40" s="9"/>
    </row>
    <row r="41" spans="1:8" ht="108.5" x14ac:dyDescent="0.35">
      <c r="A41" s="10" t="s">
        <v>43</v>
      </c>
      <c r="B41" s="11" t="s">
        <v>36</v>
      </c>
      <c r="C41" s="12" t="s">
        <v>37</v>
      </c>
      <c r="D41" s="22" t="s">
        <v>145</v>
      </c>
      <c r="E41" s="15">
        <f>IF(D41="yes",50,0)</f>
        <v>50</v>
      </c>
      <c r="F41" s="49" t="s">
        <v>146</v>
      </c>
      <c r="H41" s="9"/>
    </row>
    <row r="42" spans="1:8" x14ac:dyDescent="0.35">
      <c r="A42" s="10" t="s">
        <v>49</v>
      </c>
      <c r="B42" s="11" t="s">
        <v>105</v>
      </c>
      <c r="C42" s="12" t="s">
        <v>50</v>
      </c>
      <c r="D42" s="22"/>
      <c r="E42" s="15">
        <f>IF(D42="yes",30,0)</f>
        <v>0</v>
      </c>
      <c r="H42" s="9"/>
    </row>
    <row r="43" spans="1:8" ht="31" x14ac:dyDescent="0.35">
      <c r="A43" s="10" t="s">
        <v>51</v>
      </c>
      <c r="B43" s="11" t="s">
        <v>52</v>
      </c>
      <c r="C43" s="12" t="s">
        <v>12</v>
      </c>
      <c r="D43" s="22"/>
      <c r="E43" s="15">
        <f>D43*(10/8)</f>
        <v>0</v>
      </c>
      <c r="H43" s="9"/>
    </row>
    <row r="44" spans="1:8" ht="46.5" x14ac:dyDescent="0.35">
      <c r="A44" s="10" t="s">
        <v>58</v>
      </c>
      <c r="B44" s="11" t="s">
        <v>57</v>
      </c>
      <c r="C44" s="12" t="s">
        <v>59</v>
      </c>
      <c r="D44" s="22"/>
      <c r="E44" s="15">
        <f>IF(D44="yes",30,0)</f>
        <v>0</v>
      </c>
      <c r="H44" s="9"/>
    </row>
    <row r="45" spans="1:8" ht="60.75" customHeight="1" x14ac:dyDescent="0.35">
      <c r="A45" s="10" t="s">
        <v>67</v>
      </c>
      <c r="B45" s="11" t="s">
        <v>46</v>
      </c>
      <c r="C45" s="13" t="s">
        <v>68</v>
      </c>
      <c r="D45" s="22"/>
      <c r="E45" s="15">
        <f>D45*20</f>
        <v>0</v>
      </c>
      <c r="H45" s="9"/>
    </row>
    <row r="46" spans="1:8" ht="60.75" customHeight="1" x14ac:dyDescent="0.35">
      <c r="A46" s="10" t="s">
        <v>88</v>
      </c>
      <c r="B46" s="11" t="s">
        <v>78</v>
      </c>
      <c r="C46" s="13" t="s">
        <v>73</v>
      </c>
      <c r="D46" s="22"/>
      <c r="E46" s="15">
        <f>D46*30</f>
        <v>0</v>
      </c>
      <c r="H46" s="9"/>
    </row>
    <row r="47" spans="1:8" ht="60.75" customHeight="1" x14ac:dyDescent="0.35">
      <c r="A47" s="10" t="s">
        <v>89</v>
      </c>
      <c r="B47" s="11" t="s">
        <v>90</v>
      </c>
      <c r="C47" s="13" t="s">
        <v>91</v>
      </c>
      <c r="D47" s="22"/>
      <c r="E47" s="15">
        <f>D47*30</f>
        <v>0</v>
      </c>
      <c r="H47" s="9"/>
    </row>
    <row r="48" spans="1:8" ht="60.75" customHeight="1" x14ac:dyDescent="0.35">
      <c r="A48" s="10" t="s">
        <v>92</v>
      </c>
      <c r="B48" s="11" t="s">
        <v>107</v>
      </c>
      <c r="C48" s="13" t="s">
        <v>93</v>
      </c>
      <c r="D48" s="22"/>
      <c r="E48" s="15">
        <f>D48*40</f>
        <v>0</v>
      </c>
      <c r="H48" s="9"/>
    </row>
    <row r="49" spans="1:8" ht="77.5" x14ac:dyDescent="0.35">
      <c r="A49" s="10" t="s">
        <v>109</v>
      </c>
      <c r="B49" s="11" t="s">
        <v>34</v>
      </c>
      <c r="C49" s="11" t="s">
        <v>12</v>
      </c>
      <c r="D49" s="22"/>
      <c r="E49" s="15">
        <f>D49/8*10</f>
        <v>0</v>
      </c>
      <c r="H49" s="9"/>
    </row>
    <row r="50" spans="1:8" ht="62" x14ac:dyDescent="0.35">
      <c r="A50" s="10" t="s">
        <v>94</v>
      </c>
      <c r="B50" s="11" t="s">
        <v>95</v>
      </c>
      <c r="C50" s="11" t="s">
        <v>96</v>
      </c>
      <c r="D50" s="22"/>
      <c r="E50" s="15">
        <f>D50*(10/500)</f>
        <v>0</v>
      </c>
      <c r="H50" s="9"/>
    </row>
    <row r="51" spans="1:8" x14ac:dyDescent="0.35">
      <c r="A51" s="40"/>
      <c r="B51" s="43" t="s">
        <v>115</v>
      </c>
      <c r="C51" s="41"/>
      <c r="D51" s="42"/>
      <c r="E51" s="37"/>
      <c r="H51" s="9"/>
    </row>
    <row r="52" spans="1:8" ht="31" x14ac:dyDescent="0.35">
      <c r="A52" s="10" t="s">
        <v>132</v>
      </c>
      <c r="B52" s="11" t="s">
        <v>133</v>
      </c>
      <c r="C52" s="12" t="s">
        <v>134</v>
      </c>
      <c r="D52" s="22"/>
      <c r="E52" s="15">
        <f>IF(D52="yes",30,0)</f>
        <v>0</v>
      </c>
      <c r="H52" s="9"/>
    </row>
    <row r="53" spans="1:8" ht="46.5" x14ac:dyDescent="0.35">
      <c r="A53" s="10" t="s">
        <v>122</v>
      </c>
      <c r="B53" s="11" t="s">
        <v>57</v>
      </c>
      <c r="C53" s="12" t="s">
        <v>59</v>
      </c>
      <c r="D53" s="22"/>
      <c r="E53" s="15">
        <f>IF(D53="yes",30,0)</f>
        <v>0</v>
      </c>
      <c r="H53" s="9"/>
    </row>
    <row r="54" spans="1:8" ht="31" x14ac:dyDescent="0.35">
      <c r="A54" s="10" t="s">
        <v>61</v>
      </c>
      <c r="B54" s="11" t="s">
        <v>39</v>
      </c>
      <c r="C54" s="11" t="s">
        <v>12</v>
      </c>
      <c r="D54" s="22"/>
      <c r="E54" s="15">
        <f>D54*(10/8)</f>
        <v>0</v>
      </c>
      <c r="H54" s="9"/>
    </row>
    <row r="55" spans="1:8" ht="46.5" x14ac:dyDescent="0.35">
      <c r="A55" s="10" t="s">
        <v>121</v>
      </c>
      <c r="B55" s="11" t="s">
        <v>57</v>
      </c>
      <c r="C55" s="12" t="s">
        <v>59</v>
      </c>
      <c r="D55" s="22"/>
      <c r="E55" s="15">
        <f>IF(D55="yes",30,0)</f>
        <v>0</v>
      </c>
      <c r="H55" s="9"/>
    </row>
    <row r="56" spans="1:8" ht="31" x14ac:dyDescent="0.35">
      <c r="A56" s="10" t="s">
        <v>120</v>
      </c>
      <c r="B56" s="11" t="s">
        <v>79</v>
      </c>
      <c r="C56" s="11" t="s">
        <v>12</v>
      </c>
      <c r="D56" s="22"/>
      <c r="E56" s="15">
        <f>D56*(10/8)</f>
        <v>0</v>
      </c>
      <c r="H56" s="9"/>
    </row>
    <row r="57" spans="1:8" ht="31" x14ac:dyDescent="0.35">
      <c r="A57" s="10" t="s">
        <v>119</v>
      </c>
      <c r="B57" s="11" t="s">
        <v>39</v>
      </c>
      <c r="C57" s="11" t="s">
        <v>12</v>
      </c>
      <c r="D57" s="22"/>
      <c r="E57" s="15">
        <f>D57*(10/8)</f>
        <v>0</v>
      </c>
      <c r="H57" s="9"/>
    </row>
    <row r="58" spans="1:8" ht="46.5" x14ac:dyDescent="0.35">
      <c r="A58" s="10" t="s">
        <v>118</v>
      </c>
      <c r="B58" s="11" t="s">
        <v>57</v>
      </c>
      <c r="C58" s="12" t="s">
        <v>59</v>
      </c>
      <c r="D58" s="22"/>
      <c r="E58" s="15">
        <f>IF(D58="yes",30,0)</f>
        <v>0</v>
      </c>
      <c r="H58" s="9"/>
    </row>
    <row r="59" spans="1:8" ht="31" x14ac:dyDescent="0.35">
      <c r="A59" s="10" t="s">
        <v>117</v>
      </c>
      <c r="B59" s="11" t="s">
        <v>79</v>
      </c>
      <c r="C59" s="11" t="s">
        <v>12</v>
      </c>
      <c r="D59" s="22"/>
      <c r="E59" s="15">
        <f>D59*(10/8)</f>
        <v>0</v>
      </c>
      <c r="H59" s="9"/>
    </row>
    <row r="60" spans="1:8" ht="31" x14ac:dyDescent="0.35">
      <c r="A60" s="10" t="s">
        <v>116</v>
      </c>
      <c r="B60" s="11" t="s">
        <v>39</v>
      </c>
      <c r="C60" s="11" t="s">
        <v>12</v>
      </c>
      <c r="D60" s="22"/>
      <c r="E60" s="15">
        <f>D60*(10/8)</f>
        <v>0</v>
      </c>
      <c r="H60" s="9"/>
    </row>
    <row r="61" spans="1:8" ht="46.5" x14ac:dyDescent="0.35">
      <c r="A61" s="10" t="s">
        <v>97</v>
      </c>
      <c r="B61" s="11" t="s">
        <v>57</v>
      </c>
      <c r="C61" s="12" t="s">
        <v>59</v>
      </c>
      <c r="D61" s="22"/>
      <c r="E61" s="15">
        <f>IF(D61="yes",30,0)</f>
        <v>0</v>
      </c>
      <c r="H61" s="9"/>
    </row>
    <row r="62" spans="1:8" ht="31" x14ac:dyDescent="0.35">
      <c r="A62" s="10" t="s">
        <v>124</v>
      </c>
      <c r="B62" s="11" t="s">
        <v>40</v>
      </c>
      <c r="C62" s="11" t="s">
        <v>12</v>
      </c>
      <c r="D62" s="22"/>
      <c r="E62" s="15">
        <f>D62*(10/8)</f>
        <v>0</v>
      </c>
      <c r="H62" s="9"/>
    </row>
    <row r="63" spans="1:8" ht="46.5" x14ac:dyDescent="0.35">
      <c r="A63" s="10" t="s">
        <v>123</v>
      </c>
      <c r="B63" s="11" t="s">
        <v>57</v>
      </c>
      <c r="C63" s="12" t="s">
        <v>59</v>
      </c>
      <c r="D63" s="22"/>
      <c r="E63" s="15">
        <f>IF(D63="yes",30,0)</f>
        <v>0</v>
      </c>
      <c r="H63" s="9"/>
    </row>
    <row r="64" spans="1:8" ht="46.5" x14ac:dyDescent="0.35">
      <c r="A64" s="10" t="s">
        <v>110</v>
      </c>
      <c r="B64" s="11" t="s">
        <v>111</v>
      </c>
      <c r="C64" s="11" t="s">
        <v>112</v>
      </c>
      <c r="D64" s="22"/>
      <c r="E64" s="15">
        <f>D64*30</f>
        <v>0</v>
      </c>
      <c r="H64" s="9"/>
    </row>
    <row r="65" spans="1:8" ht="46.5" x14ac:dyDescent="0.35">
      <c r="A65" s="10" t="s">
        <v>125</v>
      </c>
      <c r="B65" s="11" t="s">
        <v>57</v>
      </c>
      <c r="C65" s="12" t="s">
        <v>59</v>
      </c>
      <c r="D65" s="22"/>
      <c r="E65" s="15">
        <f>IF(D65="yes",30,0)</f>
        <v>0</v>
      </c>
      <c r="H65" s="9"/>
    </row>
    <row r="66" spans="1:8" ht="46.5" x14ac:dyDescent="0.35">
      <c r="A66" s="10" t="s">
        <v>126</v>
      </c>
      <c r="B66" s="11" t="s">
        <v>39</v>
      </c>
      <c r="C66" s="11" t="s">
        <v>12</v>
      </c>
      <c r="D66" s="22"/>
      <c r="E66" s="15">
        <f>D66*(10/8)</f>
        <v>0</v>
      </c>
      <c r="H66" s="9"/>
    </row>
    <row r="67" spans="1:8" ht="46.5" x14ac:dyDescent="0.35">
      <c r="A67" s="10" t="s">
        <v>127</v>
      </c>
      <c r="B67" s="11" t="s">
        <v>57</v>
      </c>
      <c r="C67" s="12" t="s">
        <v>59</v>
      </c>
      <c r="D67" s="22"/>
      <c r="E67" s="15">
        <f>IF(D67="yes",30,0)</f>
        <v>0</v>
      </c>
      <c r="H67" s="9"/>
    </row>
    <row r="68" spans="1:8" ht="31" x14ac:dyDescent="0.35">
      <c r="A68" s="10" t="s">
        <v>16</v>
      </c>
      <c r="B68" s="11" t="s">
        <v>60</v>
      </c>
      <c r="C68" s="12" t="s">
        <v>26</v>
      </c>
      <c r="D68" s="22"/>
      <c r="E68" s="15">
        <f>IF(D68="yes",30,0)</f>
        <v>0</v>
      </c>
      <c r="H68" s="9"/>
    </row>
    <row r="69" spans="1:8" ht="31" x14ac:dyDescent="0.35">
      <c r="A69" s="10" t="s">
        <v>16</v>
      </c>
      <c r="B69" s="11" t="s">
        <v>38</v>
      </c>
      <c r="C69" s="12" t="s">
        <v>27</v>
      </c>
      <c r="D69" s="22"/>
      <c r="E69" s="15">
        <f>IF(D69="yes",20,0)</f>
        <v>0</v>
      </c>
      <c r="H69" s="9"/>
    </row>
    <row r="70" spans="1:8" ht="31" x14ac:dyDescent="0.35">
      <c r="A70" s="10" t="s">
        <v>128</v>
      </c>
      <c r="B70" s="11" t="s">
        <v>40</v>
      </c>
      <c r="C70" s="11" t="s">
        <v>12</v>
      </c>
      <c r="D70" s="22"/>
      <c r="E70" s="15">
        <f>D70*(10/8)</f>
        <v>0</v>
      </c>
      <c r="H70" s="9"/>
    </row>
    <row r="71" spans="1:8" ht="46.5" x14ac:dyDescent="0.35">
      <c r="A71" s="10" t="s">
        <v>80</v>
      </c>
      <c r="B71" s="11" t="s">
        <v>57</v>
      </c>
      <c r="C71" s="12" t="s">
        <v>59</v>
      </c>
      <c r="D71" s="22"/>
      <c r="E71" s="15">
        <f>IF(D71="yes",30,0)</f>
        <v>0</v>
      </c>
      <c r="H71" s="9"/>
    </row>
    <row r="72" spans="1:8" ht="46.5" x14ac:dyDescent="0.35">
      <c r="A72" s="10" t="s">
        <v>74</v>
      </c>
      <c r="B72" s="11" t="s">
        <v>31</v>
      </c>
      <c r="C72" s="11" t="s">
        <v>7</v>
      </c>
      <c r="D72" s="22"/>
      <c r="E72" s="14">
        <f>D72*(75/26)</f>
        <v>0</v>
      </c>
      <c r="H72" s="9"/>
    </row>
    <row r="73" spans="1:8" ht="46.5" x14ac:dyDescent="0.35">
      <c r="A73" s="10" t="s">
        <v>101</v>
      </c>
      <c r="B73" s="11" t="s">
        <v>32</v>
      </c>
      <c r="C73" s="11" t="s">
        <v>7</v>
      </c>
      <c r="D73" s="22"/>
      <c r="E73" s="14">
        <f>D73*(90/26)</f>
        <v>0</v>
      </c>
      <c r="H73" s="9"/>
    </row>
    <row r="74" spans="1:8" ht="46.5" x14ac:dyDescent="0.35">
      <c r="A74" s="10" t="s">
        <v>129</v>
      </c>
      <c r="B74" s="11" t="s">
        <v>55</v>
      </c>
      <c r="C74" s="11" t="s">
        <v>7</v>
      </c>
      <c r="D74" s="22"/>
      <c r="E74" s="15">
        <f>D74*(10/2)</f>
        <v>0</v>
      </c>
      <c r="H74" s="9"/>
    </row>
    <row r="75" spans="1:8" ht="46.5" x14ac:dyDescent="0.35">
      <c r="A75" s="10" t="s">
        <v>77</v>
      </c>
      <c r="B75" s="11" t="s">
        <v>56</v>
      </c>
      <c r="C75" s="11" t="s">
        <v>7</v>
      </c>
      <c r="D75" s="22"/>
      <c r="E75" s="15">
        <f>D75*(15/2)</f>
        <v>0</v>
      </c>
      <c r="H75" s="9"/>
    </row>
    <row r="76" spans="1:8" ht="62" x14ac:dyDescent="0.35">
      <c r="A76" s="10" t="s">
        <v>76</v>
      </c>
      <c r="B76" s="11" t="s">
        <v>34</v>
      </c>
      <c r="C76" s="11" t="s">
        <v>12</v>
      </c>
      <c r="D76" s="22"/>
      <c r="E76" s="15">
        <f>D76*(10/8)</f>
        <v>0</v>
      </c>
      <c r="H76" s="9"/>
    </row>
    <row r="77" spans="1:8" ht="46.5" x14ac:dyDescent="0.35">
      <c r="A77" s="10" t="s">
        <v>102</v>
      </c>
      <c r="B77" s="11" t="s">
        <v>35</v>
      </c>
      <c r="C77" s="11" t="s">
        <v>12</v>
      </c>
      <c r="D77" s="22"/>
      <c r="E77" s="15">
        <f>D77*(15/8)</f>
        <v>0</v>
      </c>
      <c r="H77" s="9"/>
    </row>
    <row r="78" spans="1:8" ht="62" x14ac:dyDescent="0.35">
      <c r="A78" s="10" t="s">
        <v>108</v>
      </c>
      <c r="B78" s="11" t="s">
        <v>87</v>
      </c>
      <c r="C78" s="11" t="s">
        <v>53</v>
      </c>
      <c r="D78" s="22"/>
      <c r="E78" s="15">
        <f>D78*(10/500)</f>
        <v>0</v>
      </c>
      <c r="H78" s="9"/>
    </row>
    <row r="79" spans="1:8" ht="46.5" x14ac:dyDescent="0.35">
      <c r="A79" s="10" t="s">
        <v>75</v>
      </c>
      <c r="B79" s="11" t="s">
        <v>57</v>
      </c>
      <c r="C79" s="12" t="s">
        <v>59</v>
      </c>
      <c r="D79" s="22"/>
      <c r="E79" s="15">
        <f>IF(D79="yes",30,0)</f>
        <v>0</v>
      </c>
      <c r="H79" s="9"/>
    </row>
    <row r="80" spans="1:8" x14ac:dyDescent="0.35">
      <c r="A80" s="40"/>
      <c r="B80" s="43" t="s">
        <v>130</v>
      </c>
      <c r="C80" s="41"/>
      <c r="D80" s="42"/>
      <c r="E80" s="37"/>
      <c r="H80" s="9"/>
    </row>
    <row r="81" spans="1:8" ht="46.5" x14ac:dyDescent="0.35">
      <c r="A81" s="30" t="s">
        <v>131</v>
      </c>
      <c r="B81" s="11" t="s">
        <v>57</v>
      </c>
      <c r="C81" s="12" t="s">
        <v>59</v>
      </c>
      <c r="D81" s="22"/>
      <c r="E81" s="15">
        <f>IF(D81="yes",30,0)</f>
        <v>0</v>
      </c>
      <c r="H81" s="9"/>
    </row>
    <row r="82" spans="1:8" ht="46.5" x14ac:dyDescent="0.35">
      <c r="A82" s="30" t="s">
        <v>98</v>
      </c>
      <c r="B82" s="31" t="s">
        <v>40</v>
      </c>
      <c r="C82" s="31" t="s">
        <v>12</v>
      </c>
      <c r="D82" s="32"/>
      <c r="E82" s="39">
        <f t="shared" ref="E82" si="0">D82*(10/8)</f>
        <v>0</v>
      </c>
      <c r="H82" s="9"/>
    </row>
    <row r="83" spans="1:8" ht="57" customHeight="1" x14ac:dyDescent="0.35">
      <c r="A83" s="10" t="s">
        <v>63</v>
      </c>
      <c r="B83" s="11" t="s">
        <v>40</v>
      </c>
      <c r="C83" s="11" t="s">
        <v>12</v>
      </c>
      <c r="D83" s="22"/>
      <c r="E83" s="15">
        <f t="shared" ref="E83:E87" si="1">D83*(10/8)</f>
        <v>0</v>
      </c>
      <c r="H83" s="9"/>
    </row>
    <row r="84" spans="1:8" ht="57" customHeight="1" x14ac:dyDescent="0.35">
      <c r="A84" s="10" t="s">
        <v>99</v>
      </c>
      <c r="B84" s="11" t="s">
        <v>40</v>
      </c>
      <c r="C84" s="11" t="s">
        <v>12</v>
      </c>
      <c r="D84" s="22"/>
      <c r="E84" s="15">
        <f>D84*(10/8)</f>
        <v>0</v>
      </c>
      <c r="H84" s="9"/>
    </row>
    <row r="85" spans="1:8" ht="62" x14ac:dyDescent="0.35">
      <c r="A85" s="10" t="s">
        <v>64</v>
      </c>
      <c r="B85" s="11" t="s">
        <v>40</v>
      </c>
      <c r="C85" s="11" t="s">
        <v>12</v>
      </c>
      <c r="D85" s="22"/>
      <c r="E85" s="15">
        <f>D85*(10/8)</f>
        <v>0</v>
      </c>
      <c r="H85" s="9"/>
    </row>
    <row r="86" spans="1:8" ht="46.5" x14ac:dyDescent="0.35">
      <c r="A86" s="10" t="s">
        <v>81</v>
      </c>
      <c r="B86" s="11" t="s">
        <v>40</v>
      </c>
      <c r="C86" s="11" t="s">
        <v>12</v>
      </c>
      <c r="D86" s="22"/>
      <c r="E86" s="15">
        <f t="shared" si="1"/>
        <v>0</v>
      </c>
      <c r="H86" s="9"/>
    </row>
    <row r="87" spans="1:8" ht="77.5" x14ac:dyDescent="0.35">
      <c r="A87" s="26" t="s">
        <v>100</v>
      </c>
      <c r="B87" s="27" t="s">
        <v>41</v>
      </c>
      <c r="C87" s="27" t="s">
        <v>12</v>
      </c>
      <c r="D87" s="28"/>
      <c r="E87" s="15">
        <f t="shared" si="1"/>
        <v>0</v>
      </c>
    </row>
    <row r="88" spans="1:8" ht="30" customHeight="1" x14ac:dyDescent="0.35">
      <c r="A88" s="10" t="s">
        <v>62</v>
      </c>
      <c r="B88" s="11" t="s">
        <v>57</v>
      </c>
      <c r="C88" s="12" t="s">
        <v>59</v>
      </c>
      <c r="D88" s="22"/>
      <c r="E88" s="15">
        <f>IF(D88="yes",30,0)</f>
        <v>0</v>
      </c>
      <c r="H88" s="9"/>
    </row>
    <row r="89" spans="1:8" ht="30" customHeight="1" x14ac:dyDescent="0.35">
      <c r="A89" s="10" t="s">
        <v>65</v>
      </c>
      <c r="B89" s="11" t="s">
        <v>40</v>
      </c>
      <c r="C89" s="11" t="s">
        <v>12</v>
      </c>
      <c r="D89" s="28"/>
      <c r="E89" s="15">
        <f>D89*(10/8)</f>
        <v>0</v>
      </c>
      <c r="H89" s="9"/>
    </row>
    <row r="90" spans="1:8" ht="46.5" x14ac:dyDescent="0.35">
      <c r="A90" s="38" t="s">
        <v>82</v>
      </c>
      <c r="B90" s="27" t="s">
        <v>41</v>
      </c>
      <c r="C90" s="27" t="s">
        <v>12</v>
      </c>
      <c r="D90" s="28"/>
      <c r="E90" s="15">
        <f>D90*(10/8)</f>
        <v>0</v>
      </c>
    </row>
    <row r="91" spans="1:8" ht="62" x14ac:dyDescent="0.35">
      <c r="A91" s="45"/>
      <c r="B91" s="44"/>
      <c r="C91" s="1" t="s">
        <v>22</v>
      </c>
      <c r="D91" s="1"/>
      <c r="E91" s="16">
        <f>SUM(E17:E90)</f>
        <v>50</v>
      </c>
      <c r="F91" s="20" t="str">
        <f>IF(E91&gt;=E92, "PASS", "FAIL - WILL BE REJECTED")</f>
        <v>FAIL - WILL BE REJECTED</v>
      </c>
      <c r="G91" s="48" t="s">
        <v>148</v>
      </c>
    </row>
    <row r="92" spans="1:8" x14ac:dyDescent="0.35">
      <c r="C92" s="17" t="s">
        <v>23</v>
      </c>
      <c r="D92" s="1"/>
      <c r="E92" s="16" t="str">
        <f>B6</f>
        <v>&lt;&lt;Update B6&gt;&gt;</v>
      </c>
    </row>
    <row r="93" spans="1:8" ht="62" x14ac:dyDescent="0.35">
      <c r="B93" s="48" t="s">
        <v>138</v>
      </c>
      <c r="C93" s="54" t="s">
        <v>139</v>
      </c>
      <c r="D93" s="53"/>
      <c r="E93" s="50">
        <f>E62</f>
        <v>0</v>
      </c>
      <c r="F93" s="48" t="str">
        <f>IF(E93&gt;=E94, "PASS", "FAIL - WILL BE REJECTED")</f>
        <v>FAIL - WILL BE REJECTED</v>
      </c>
      <c r="G93" s="48" t="s">
        <v>148</v>
      </c>
    </row>
    <row r="94" spans="1:8" ht="31" x14ac:dyDescent="0.35">
      <c r="B94" s="48" t="s">
        <v>138</v>
      </c>
      <c r="C94" s="51" t="s">
        <v>140</v>
      </c>
      <c r="D94" s="51"/>
      <c r="E94" s="50" t="s">
        <v>144</v>
      </c>
      <c r="F94" s="52"/>
    </row>
    <row r="96" spans="1:8" x14ac:dyDescent="0.35">
      <c r="A96" s="20" t="s">
        <v>147</v>
      </c>
    </row>
  </sheetData>
  <sheetProtection selectLockedCells="1"/>
  <mergeCells count="3">
    <mergeCell ref="A1:D1"/>
    <mergeCell ref="A9:D9"/>
    <mergeCell ref="A10:D10"/>
  </mergeCells>
  <dataValidations count="1">
    <dataValidation type="list" allowBlank="1" showInputMessage="1" showErrorMessage="1" sqref="D44 D88 D31:D32 D39 D41:D42 D52:D53 D58 D55 D79:D81 D67:D71 D61 D63:D65" xr:uid="{00000000-0002-0000-0100-000000000000}">
      <formula1>"yes,no"</formula1>
    </dataValidation>
  </dataValidations>
  <pageMargins left="0.7" right="0.7" top="0.75" bottom="0.75" header="0.3" footer="0.3"/>
  <pageSetup paperSize="9" scale="60" orientation="landscape" r:id="rId1"/>
  <ignoredErrors>
    <ignoredError sqref="E88 E69 E43 E5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Declaration</vt:lpstr>
      <vt:lpstr>Delivery Plan</vt:lpstr>
      <vt:lpstr>'Delivery Plan'!_Hlk141447425</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Lizzie Scott</dc:creator>
  <cp:lastModifiedBy>Borelan, Lizzie</cp:lastModifiedBy>
  <cp:lastPrinted>2019-04-25T13:28:57Z</cp:lastPrinted>
  <dcterms:created xsi:type="dcterms:W3CDTF">2019-04-24T08:54:58Z</dcterms:created>
  <dcterms:modified xsi:type="dcterms:W3CDTF">2026-09-04T08:03:15Z</dcterms:modified>
</cp:coreProperties>
</file>