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Updates docs Jan 25\"/>
    </mc:Choice>
  </mc:AlternateContent>
  <xr:revisionPtr revIDLastSave="0" documentId="8_{2B2E289F-D63E-45C5-85AC-DB9D065B13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7" i="2"/>
  <c r="E44" i="2"/>
  <c r="E43" i="2"/>
  <c r="E35" i="2"/>
  <c r="E33" i="2"/>
  <c r="E29" i="2"/>
  <c r="E52" i="2"/>
  <c r="E51" i="2"/>
  <c r="E56" i="2"/>
  <c r="E53" i="2"/>
  <c r="E50" i="2"/>
  <c r="E49" i="2"/>
  <c r="E48" i="2"/>
  <c r="E42" i="2"/>
  <c r="E41" i="2"/>
  <c r="E63" i="2"/>
  <c r="E62" i="2"/>
  <c r="E61" i="2"/>
  <c r="E23" i="2"/>
  <c r="E20" i="2"/>
  <c r="E12" i="2"/>
  <c r="E15" i="2" l="1"/>
  <c r="E13" i="2"/>
  <c r="E14" i="2"/>
  <c r="E18" i="2"/>
  <c r="E17" i="2"/>
  <c r="E16" i="2"/>
  <c r="E36" i="2"/>
  <c r="E28" i="2"/>
  <c r="E27" i="2"/>
  <c r="E60" i="2"/>
  <c r="E59" i="2"/>
  <c r="E31" i="2"/>
  <c r="E21" i="2"/>
  <c r="E19" i="2"/>
  <c r="E57" i="2"/>
  <c r="E58" i="2"/>
  <c r="E30" i="2"/>
  <c r="E34" i="2"/>
  <c r="E54" i="2"/>
  <c r="E24" i="2"/>
  <c r="E66" i="2" l="1"/>
  <c r="E32" i="2"/>
  <c r="E55" i="2" l="1"/>
  <c r="B5" i="2"/>
  <c r="E22" i="2" l="1"/>
  <c r="E64" i="2" l="1"/>
  <c r="E65" i="2" l="1"/>
</calcChain>
</file>

<file path=xl/sharedStrings.xml><?xml version="1.0" encoding="utf-8"?>
<sst xmlns="http://schemas.openxmlformats.org/spreadsheetml/2006/main" count="199" uniqueCount="126">
  <si>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</si>
  <si>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</si>
  <si>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</si>
  <si>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</si>
  <si>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</si>
  <si>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</si>
  <si>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</si>
  <si>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</si>
  <si>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</si>
  <si>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</si>
  <si>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</si>
  <si>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</si>
  <si>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</si>
  <si>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</si>
  <si>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>Waste and Resource Efficiencies in the delivery of the contract</t>
  </si>
  <si>
    <t xml:space="preserve">Bidders must complete the table below to demonstrate how the social value requirement will be delivered.  This will be submitted with the tender.  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</si>
  <si>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</si>
  <si>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</si>
  <si>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</si>
  <si>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</si>
  <si>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</si>
  <si>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>Resource sharing with a VCSE sector organisation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</si>
  <si>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</si>
  <si>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Mandatory Requirement</t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</si>
  <si>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</si>
  <si>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</si>
  <si>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</si>
  <si>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</si>
  <si>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</si>
  <si>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</si>
  <si>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</si>
  <si>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8 hours of support or training = 10 points</t>
  </si>
  <si>
    <t>8 hours of support or training = 15 points</t>
  </si>
  <si>
    <t>Annual updates will be submitted throughout the duration of the contract</t>
  </si>
  <si>
    <t>1 Micro Enterprise = 20 points</t>
  </si>
  <si>
    <t>8 hours of support or improvement = 10 points</t>
  </si>
  <si>
    <t>1 VCSE = 20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</si>
  <si>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</si>
  <si>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Include any mimimum requirement e.g. a mimimum of 50% of points must be delivered through Paid Employment Inititatives here or delete as required</t>
  </si>
  <si>
    <t>Yes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</si>
  <si>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</si>
  <si>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</si>
  <si>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</si>
  <si>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 xml:space="preserve">Donation of construction supplies or tools to educational establishments or organisations working with people who are at risk of social exclusion or who are disadvantaged in the labour market.  </t>
  </si>
  <si>
    <t>Modern Slavery Assessment Tool (MSAT)</t>
  </si>
  <si>
    <t>MSAT will be completed in relation to this contract</t>
  </si>
  <si>
    <t>Completion of MSAT and submission of improvement plan = 30 points</t>
  </si>
  <si>
    <t>Tackling modern slavery training for employees engaged on the contract</t>
  </si>
  <si>
    <t>8 hours of training = 10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</si>
  <si>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</si>
  <si>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</si>
  <si>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</si>
  <si>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</si>
  <si>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</si>
  <si>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</si>
  <si>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Social Value Points to be delivered must be equal to or greater than the target</t>
  </si>
  <si>
    <t>4 weeks FTE = 20 points</t>
  </si>
  <si>
    <t>4 weeks FTE = 30 points</t>
  </si>
  <si>
    <t>8 hrs = 20 points</t>
  </si>
  <si>
    <t>8 hours of support or improvement = 20 points</t>
  </si>
  <si>
    <t>Environmental Initiatives delivered to staff working on the contract</t>
  </si>
  <si>
    <t>8 hours of training = 20 points</t>
  </si>
  <si>
    <t>Community engagement activities related to artwork or cultural activities</t>
  </si>
  <si>
    <t>8 hrs of support = 20 points</t>
  </si>
  <si>
    <t>1 community based project = 500 points</t>
  </si>
  <si>
    <t>1 project as agreed by the client on appointment</t>
  </si>
  <si>
    <t>Environmental Initiatives delivered to local communities/VCSE/education establishments</t>
  </si>
  <si>
    <t>Waste management initiatives for communities/VCSE/education establishments</t>
  </si>
  <si>
    <t>Commitment to deliver a community based project as identified with the community/client on appointment</t>
  </si>
  <si>
    <t>Initiatives to improve good relations between people from different religious, political, racial and ethnic background.</t>
  </si>
  <si>
    <t>Environmental Action Plan (Including carbon reduction)</t>
  </si>
  <si>
    <t>Action Plan will be submitted in relation to work carried out on this contract</t>
  </si>
  <si>
    <t>Action plan will be submitted in relation to work carried out on this contract</t>
  </si>
  <si>
    <t>Supply Chain Resilience and Capacity Action Plan</t>
  </si>
  <si>
    <t>1 Action Plan</t>
  </si>
  <si>
    <t>Supply Chain Resilience and Capacity Action Plan - annual updates</t>
  </si>
  <si>
    <t>Annual Update to Action Plan</t>
  </si>
  <si>
    <t>Environmental Action Plan (Including carbon reduction) - annual updates</t>
  </si>
  <si>
    <t>In-work Progression and Skills Development Action Plan</t>
  </si>
  <si>
    <t>In-work Progression and Skills Development Action Plan - annual updates</t>
  </si>
  <si>
    <t>Paid employment for people have left education or training in the past 12 months.</t>
  </si>
  <si>
    <t>Paid employment for people who are long term unemployed</t>
  </si>
  <si>
    <t>£500= 20 points</t>
  </si>
  <si>
    <t>£500 value = 15 points</t>
  </si>
  <si>
    <t>Inclusion of Micro Enterprise in the contract's supply chain</t>
  </si>
  <si>
    <t>Number of micro enterprises in the supply chain (in relation to work carried out on this contract)</t>
  </si>
  <si>
    <t>52 weeks = 75 points</t>
  </si>
  <si>
    <t>52 weeks = 50 points</t>
  </si>
  <si>
    <t>52 weeks = 90 points</t>
  </si>
  <si>
    <t>Packaging and Waste Action Plan for the contract</t>
  </si>
  <si>
    <t>***For use in Build contracts only***</t>
  </si>
  <si>
    <t>DRAFTING NOTE: Remove if not using/set D12 to yes if manadatory.  Update B12 and E12 if a value other than 500 is used.</t>
  </si>
  <si>
    <t>Unwaged work placements</t>
  </si>
  <si>
    <t xml:space="preserve">If including max/min requirements add a second calcualtion below to ensure the condition is met (below </t>
  </si>
  <si>
    <t>1 Action Plan = 10 points</t>
  </si>
  <si>
    <t>Climate change and carbon reduction training for communities/VCSE/education establishments</t>
  </si>
  <si>
    <t>**** Example, please remove/ update before publishing</t>
  </si>
  <si>
    <t>Total Social Value points for Paid Employment which will be delivered by this plan</t>
  </si>
  <si>
    <t>Total Social Value points for Paid Employment required to be delivered</t>
  </si>
  <si>
    <t>Unwaged work placements for people from the Client's priority group</t>
  </si>
  <si>
    <t>Unwaged work placements for people with disabilities</t>
  </si>
  <si>
    <t>Skills development and educational attainment including green skills</t>
  </si>
  <si>
    <t>Skills development and educational attainment including green skills for people from the Client's priority group</t>
  </si>
  <si>
    <t>Skills development and educational attainment including green skills for people with disabilities</t>
  </si>
  <si>
    <t>Climate Adaptation training for staff working on the contract </t>
  </si>
  <si>
    <t>Biodiversity training for staff on areas related to the contract</t>
  </si>
  <si>
    <t>Environmental Initiatives to support environmental protection and improvement related to biodiversity delivered with communities/VCSE/education establishments</t>
  </si>
  <si>
    <t>Circular Economy Training for staff.</t>
  </si>
  <si>
    <t>Environmental Initiatives for Improving Air and Water Quality Levels Staff working on the contract</t>
  </si>
  <si>
    <t>Environmental Initiatives for Improving Air and Water Quality Levels for communities/VCSE/education establishments</t>
  </si>
  <si>
    <t>Financial donations to support people within Northern Ireland who face barriers to employment to gain recognised construction related qualifications including Green Jobs</t>
  </si>
  <si>
    <t>Financial donations to support people with disabilities to gain recognised construction related qualifications including Green Jobs</t>
  </si>
  <si>
    <t>Equality, diversity and inclusion action plan</t>
  </si>
  <si>
    <t>Inclusion of VCSE Organisations in the contract's supply chain</t>
  </si>
  <si>
    <t>Number of VCSE Organisations in the supply chain (in relation to work carried out on this contract)</t>
  </si>
  <si>
    <t>1 VCSE Organisation = 30 points</t>
  </si>
  <si>
    <t>Inclusion of Ethnic Minority Owned/ Led VCSE Organisations in the contract's supply chain</t>
  </si>
  <si>
    <t>Number of Ehnic Minority Owned/Led VCSE Organisations in the supply chain (in relation to work carried out on this contract)</t>
  </si>
  <si>
    <t>Inclusion of Ethnic Minority Owned/ Led Micro Enterprise in the contract's supply chain</t>
  </si>
  <si>
    <t>1 Ethnic Minority Owned/ Led VCSE Organisation = 40 points</t>
  </si>
  <si>
    <t>Number of Ethnic Minority Owned/ Led micro enterprises in the supply chain (in relation to work carried out on this contract)</t>
  </si>
  <si>
    <t>1 Ethnic Minority Owned/ Led Micro Enterprise = 30 points</t>
  </si>
  <si>
    <t>Climate Adaptation training for communities/VCSE/education establishments</t>
  </si>
  <si>
    <t>1 specification = 10 points</t>
  </si>
  <si>
    <t>1 Micro Enterprise - 15 points</t>
  </si>
  <si>
    <t>Resource sharing with a Micro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</si>
</sst>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21875" defaultRowHeight="14.4" x14ac:dyDescent="0.3"/>
  <cols>
    <col min="1" max="1" width="18.5546875" customWidth="1"/>
    <col min="2" max="2" width="37.77734375" customWidth="1"/>
  </cols>
  <sheetData>
    <row r="1" spans="1:2" x14ac:dyDescent="0.3">
      <c r="A1" s="3" t="s">
        <v>22</v>
      </c>
    </row>
    <row r="2" spans="1:2" x14ac:dyDescent="0.3">
      <c r="A2" s="3"/>
    </row>
    <row r="4" spans="1:2" x14ac:dyDescent="0.3">
      <c r="A4" s="4" t="s">
        <v>0</v>
      </c>
      <c r="B4" s="5"/>
    </row>
    <row r="5" spans="1:2" x14ac:dyDescent="0.3">
      <c r="A5" s="4" t="s">
        <v>1</v>
      </c>
      <c r="B5" s="5"/>
    </row>
    <row r="6" spans="1:2" x14ac:dyDescent="0.3">
      <c r="A6" s="4" t="s">
        <v>2</v>
      </c>
      <c r="B6" s="5"/>
    </row>
    <row r="7" spans="1:2" x14ac:dyDescent="0.3">
      <c r="A7" s="4" t="s">
        <v>3</v>
      </c>
      <c r="B7" s="5"/>
    </row>
    <row r="9" spans="1:2" x14ac:dyDescent="0.3">
      <c r="A9" s="24" t="s">
        <v>11</v>
      </c>
    </row>
    <row r="11" spans="1:2" x14ac:dyDescent="0.3">
      <c r="A11" s="4" t="s">
        <v>4</v>
      </c>
      <c r="B11" s="5"/>
    </row>
    <row r="12" spans="1:2" x14ac:dyDescent="0.3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67"/>
  <sheetViews>
    <sheetView tabSelected="1" zoomScale="90" zoomScaleNormal="90" workbookViewId="0">
      <selection activeCell="E1" sqref="E1"/>
    </sheetView>
  </sheetViews>
  <sheetFormatPr defaultColWidth="9.21875" defaultRowHeight="15.6" x14ac:dyDescent="0.3"/>
  <cols>
    <col min="1" max="1" width="45.6640625" style="6" customWidth="1"/>
    <col min="2" max="3" width="35.21875" style="6" customWidth="1"/>
    <col min="4" max="4" width="27.21875" style="6" customWidth="1"/>
    <col min="5" max="5" width="13.77734375" style="6" customWidth="1"/>
    <col min="6" max="6" width="44.109375" style="6" customWidth="1"/>
    <col min="7" max="7" width="31" style="6" customWidth="1"/>
    <col min="8" max="8" width="9.44140625" style="6" customWidth="1"/>
    <col min="9" max="10" width="9.21875" style="6"/>
    <col min="11" max="11" width="40.44140625" style="6" customWidth="1"/>
    <col min="12" max="16384" width="9.21875" style="6"/>
  </cols>
  <sheetData>
    <row r="1" spans="1:10" x14ac:dyDescent="0.3">
      <c r="A1" s="2" t="s">
        <v>37</v>
      </c>
      <c r="C1" s="6" t="s">
        <v>90</v>
      </c>
    </row>
    <row r="3" spans="1:10" x14ac:dyDescent="0.3">
      <c r="A3" s="6" t="s">
        <v>25</v>
      </c>
    </row>
    <row r="4" spans="1:10" x14ac:dyDescent="0.3">
      <c r="A4" s="1" t="s">
        <v>8</v>
      </c>
      <c r="B4" s="27"/>
      <c r="C4" s="7" t="s">
        <v>9</v>
      </c>
    </row>
    <row r="5" spans="1:10" x14ac:dyDescent="0.3">
      <c r="A5" s="1" t="s">
        <v>24</v>
      </c>
      <c r="B5" s="8">
        <f>B4*100</f>
        <v>0</v>
      </c>
      <c r="C5" s="7" t="s">
        <v>12</v>
      </c>
    </row>
    <row r="6" spans="1:10" x14ac:dyDescent="0.3">
      <c r="A6" s="2"/>
      <c r="B6" s="9"/>
      <c r="C6" s="9"/>
      <c r="D6" s="2"/>
    </row>
    <row r="7" spans="1:10" x14ac:dyDescent="0.3">
      <c r="A7" s="25" t="s">
        <v>38</v>
      </c>
    </row>
    <row r="8" spans="1:10" x14ac:dyDescent="0.3">
      <c r="A8" s="30" t="s">
        <v>93</v>
      </c>
      <c r="B8" s="31"/>
      <c r="C8" s="10"/>
      <c r="D8" s="10"/>
    </row>
    <row r="9" spans="1:10" x14ac:dyDescent="0.3">
      <c r="A9" s="25" t="s">
        <v>15</v>
      </c>
      <c r="B9" s="26"/>
      <c r="C9" s="26"/>
      <c r="D9" s="26"/>
      <c r="E9" s="26"/>
      <c r="F9" s="26"/>
      <c r="G9" s="26"/>
    </row>
    <row r="11" spans="1:10" ht="31.2" x14ac:dyDescent="0.3">
      <c r="A11" s="14" t="s">
        <v>20</v>
      </c>
      <c r="B11" s="15" t="s">
        <v>26</v>
      </c>
      <c r="C11" s="15" t="s">
        <v>13</v>
      </c>
      <c r="D11" s="23" t="s">
        <v>19</v>
      </c>
      <c r="E11" s="7" t="s">
        <v>6</v>
      </c>
      <c r="G11" s="2"/>
      <c r="H11" s="2"/>
      <c r="I11" s="2"/>
      <c r="J11" s="2"/>
    </row>
    <row r="12" spans="1:10" ht="46.8" x14ac:dyDescent="0.3">
      <c r="A12" s="14" t="s">
        <v>68</v>
      </c>
      <c r="B12" s="16" t="s">
        <v>64</v>
      </c>
      <c r="C12" s="16" t="s">
        <v>65</v>
      </c>
      <c r="D12" s="11"/>
      <c r="E12" s="20">
        <f>IF(D12="yes",500,0)</f>
        <v>0</v>
      </c>
      <c r="F12" s="29" t="s">
        <v>91</v>
      </c>
      <c r="G12" s="2"/>
      <c r="H12" s="2"/>
      <c r="I12" s="2"/>
      <c r="J12" s="2"/>
    </row>
    <row r="13" spans="1:10" ht="45" customHeight="1" x14ac:dyDescent="0.3">
      <c r="A13" s="14" t="s">
        <v>81</v>
      </c>
      <c r="B13" s="16" t="s">
        <v>86</v>
      </c>
      <c r="C13" s="16" t="s">
        <v>7</v>
      </c>
      <c r="D13" s="11"/>
      <c r="E13" s="19">
        <f>D13*(75/52)</f>
        <v>0</v>
      </c>
      <c r="G13" s="12"/>
    </row>
    <row r="14" spans="1:10" ht="45" customHeight="1" x14ac:dyDescent="0.3">
      <c r="A14" s="14" t="s">
        <v>27</v>
      </c>
      <c r="B14" s="16" t="s">
        <v>88</v>
      </c>
      <c r="C14" s="16" t="s">
        <v>7</v>
      </c>
      <c r="D14" s="11"/>
      <c r="E14" s="19">
        <f>D14*(90/52)</f>
        <v>0</v>
      </c>
      <c r="G14" s="12"/>
    </row>
    <row r="15" spans="1:10" ht="45" customHeight="1" x14ac:dyDescent="0.3">
      <c r="A15" s="14" t="s">
        <v>30</v>
      </c>
      <c r="B15" s="16" t="s">
        <v>88</v>
      </c>
      <c r="C15" s="16" t="s">
        <v>7</v>
      </c>
      <c r="D15" s="11"/>
      <c r="E15" s="19">
        <f>D15*(90/52)</f>
        <v>0</v>
      </c>
      <c r="G15" s="12"/>
    </row>
    <row r="16" spans="1:10" ht="45" customHeight="1" x14ac:dyDescent="0.3">
      <c r="A16" s="14" t="s">
        <v>28</v>
      </c>
      <c r="B16" s="16" t="s">
        <v>86</v>
      </c>
      <c r="C16" s="16" t="s">
        <v>7</v>
      </c>
      <c r="D16" s="11"/>
      <c r="E16" s="19">
        <f>D16*(75/52)</f>
        <v>0</v>
      </c>
      <c r="G16" s="12"/>
    </row>
    <row r="17" spans="1:7" ht="45" customHeight="1" x14ac:dyDescent="0.3">
      <c r="A17" s="14" t="s">
        <v>80</v>
      </c>
      <c r="B17" s="16" t="s">
        <v>87</v>
      </c>
      <c r="C17" s="16" t="s">
        <v>7</v>
      </c>
      <c r="D17" s="11"/>
      <c r="E17" s="19">
        <f>D17*(50/52)</f>
        <v>0</v>
      </c>
      <c r="G17" s="12"/>
    </row>
    <row r="18" spans="1:7" ht="45" customHeight="1" x14ac:dyDescent="0.3">
      <c r="A18" s="14" t="s">
        <v>29</v>
      </c>
      <c r="B18" s="16" t="s">
        <v>87</v>
      </c>
      <c r="C18" s="16" t="s">
        <v>7</v>
      </c>
      <c r="D18" s="11"/>
      <c r="E18" s="19">
        <f>D18*(50/52)</f>
        <v>0</v>
      </c>
      <c r="G18" s="12"/>
    </row>
    <row r="19" spans="1:7" ht="46.8" x14ac:dyDescent="0.3">
      <c r="A19" s="14" t="s">
        <v>92</v>
      </c>
      <c r="B19" s="16" t="s">
        <v>56</v>
      </c>
      <c r="C19" s="16" t="s">
        <v>7</v>
      </c>
      <c r="D19" s="11"/>
      <c r="E19" s="20">
        <f>D19*(20/4)</f>
        <v>0</v>
      </c>
      <c r="G19" s="12"/>
    </row>
    <row r="20" spans="1:7" ht="46.8" x14ac:dyDescent="0.3">
      <c r="A20" s="14" t="s">
        <v>99</v>
      </c>
      <c r="B20" s="16" t="s">
        <v>57</v>
      </c>
      <c r="C20" s="16" t="s">
        <v>7</v>
      </c>
      <c r="D20" s="11"/>
      <c r="E20" s="20">
        <f>D20*(30/4)</f>
        <v>0</v>
      </c>
      <c r="G20" s="12"/>
    </row>
    <row r="21" spans="1:7" ht="46.8" x14ac:dyDescent="0.3">
      <c r="A21" s="14" t="s">
        <v>100</v>
      </c>
      <c r="B21" s="16" t="s">
        <v>57</v>
      </c>
      <c r="C21" s="16" t="s">
        <v>7</v>
      </c>
      <c r="D21" s="11"/>
      <c r="E21" s="20">
        <f>D21*(30/4)</f>
        <v>0</v>
      </c>
      <c r="G21" s="12"/>
    </row>
    <row r="22" spans="1:7" ht="31.2" x14ac:dyDescent="0.3">
      <c r="A22" s="14" t="s">
        <v>101</v>
      </c>
      <c r="B22" s="16" t="s">
        <v>31</v>
      </c>
      <c r="C22" s="16" t="s">
        <v>10</v>
      </c>
      <c r="D22" s="11"/>
      <c r="E22" s="20">
        <f>D22*(10/8)</f>
        <v>0</v>
      </c>
      <c r="G22" s="12"/>
    </row>
    <row r="23" spans="1:7" ht="46.8" x14ac:dyDescent="0.3">
      <c r="A23" s="14" t="s">
        <v>102</v>
      </c>
      <c r="B23" s="16" t="s">
        <v>32</v>
      </c>
      <c r="C23" s="16" t="s">
        <v>10</v>
      </c>
      <c r="D23" s="11"/>
      <c r="E23" s="20">
        <f>D23*(15/8)</f>
        <v>0</v>
      </c>
      <c r="G23" s="12"/>
    </row>
    <row r="24" spans="1:7" ht="46.8" x14ac:dyDescent="0.3">
      <c r="A24" s="14" t="s">
        <v>103</v>
      </c>
      <c r="B24" s="16" t="s">
        <v>32</v>
      </c>
      <c r="C24" s="16" t="s">
        <v>10</v>
      </c>
      <c r="D24" s="11"/>
      <c r="E24" s="20">
        <f>D24*(15/8)</f>
        <v>0</v>
      </c>
      <c r="G24" s="12"/>
    </row>
    <row r="25" spans="1:7" ht="46.8" x14ac:dyDescent="0.3">
      <c r="A25" s="14" t="s">
        <v>78</v>
      </c>
      <c r="B25" s="17" t="s">
        <v>74</v>
      </c>
      <c r="C25" s="17" t="s">
        <v>71</v>
      </c>
      <c r="D25" s="11" t="s">
        <v>39</v>
      </c>
      <c r="E25" s="18" t="s">
        <v>23</v>
      </c>
      <c r="G25" s="12"/>
    </row>
    <row r="26" spans="1:7" ht="46.8" x14ac:dyDescent="0.3">
      <c r="A26" s="14" t="s">
        <v>79</v>
      </c>
      <c r="B26" s="17" t="s">
        <v>76</v>
      </c>
      <c r="C26" s="17" t="s">
        <v>33</v>
      </c>
      <c r="D26" s="11" t="s">
        <v>39</v>
      </c>
      <c r="E26" s="18" t="s">
        <v>23</v>
      </c>
      <c r="G26" s="12"/>
    </row>
    <row r="27" spans="1:7" ht="62.4" x14ac:dyDescent="0.3">
      <c r="A27" s="14" t="s">
        <v>110</v>
      </c>
      <c r="B27" s="17" t="s">
        <v>40</v>
      </c>
      <c r="C27" s="17" t="s">
        <v>41</v>
      </c>
      <c r="D27" s="11"/>
      <c r="E27" s="18">
        <f>D27*(15/500)</f>
        <v>0</v>
      </c>
      <c r="F27" s="33"/>
      <c r="G27" s="12"/>
    </row>
    <row r="28" spans="1:7" ht="46.8" x14ac:dyDescent="0.3">
      <c r="A28" s="14" t="s">
        <v>111</v>
      </c>
      <c r="B28" s="17" t="s">
        <v>82</v>
      </c>
      <c r="C28" s="17" t="s">
        <v>41</v>
      </c>
      <c r="D28" s="11"/>
      <c r="E28" s="18">
        <f>D28*(20/500)</f>
        <v>0</v>
      </c>
      <c r="F28" s="33"/>
      <c r="G28" s="12"/>
    </row>
    <row r="29" spans="1:7" ht="50.4" customHeight="1" x14ac:dyDescent="0.3">
      <c r="A29" s="32" t="s">
        <v>112</v>
      </c>
      <c r="B29" s="17" t="s">
        <v>74</v>
      </c>
      <c r="C29" s="17" t="s">
        <v>71</v>
      </c>
      <c r="D29" s="11"/>
      <c r="E29" s="18">
        <f>IF(D29="yes",10,0)</f>
        <v>0</v>
      </c>
      <c r="F29" s="33"/>
      <c r="G29" s="12"/>
    </row>
    <row r="30" spans="1:7" ht="37.5" customHeight="1" x14ac:dyDescent="0.3">
      <c r="A30" s="14" t="s">
        <v>44</v>
      </c>
      <c r="B30" s="17" t="s">
        <v>46</v>
      </c>
      <c r="C30" s="17" t="s">
        <v>45</v>
      </c>
      <c r="D30" s="11"/>
      <c r="E30" s="18">
        <f>IF(D30="yes",30,0)</f>
        <v>0</v>
      </c>
      <c r="G30" s="12"/>
    </row>
    <row r="31" spans="1:7" ht="37.5" customHeight="1" x14ac:dyDescent="0.3">
      <c r="A31" s="14" t="s">
        <v>47</v>
      </c>
      <c r="B31" s="17" t="s">
        <v>48</v>
      </c>
      <c r="C31" s="16" t="s">
        <v>10</v>
      </c>
      <c r="D31" s="11"/>
      <c r="E31" s="18">
        <f>D31*(10/8)</f>
        <v>0</v>
      </c>
      <c r="G31" s="12"/>
    </row>
    <row r="32" spans="1:7" ht="46.8" x14ac:dyDescent="0.3">
      <c r="A32" s="14" t="s">
        <v>113</v>
      </c>
      <c r="B32" s="18" t="s">
        <v>115</v>
      </c>
      <c r="C32" s="18" t="s">
        <v>114</v>
      </c>
      <c r="D32" s="11"/>
      <c r="E32" s="20">
        <f>D32*30</f>
        <v>0</v>
      </c>
      <c r="F32" s="33"/>
      <c r="G32" s="12"/>
    </row>
    <row r="33" spans="1:7" ht="62.4" x14ac:dyDescent="0.3">
      <c r="A33" s="14" t="s">
        <v>116</v>
      </c>
      <c r="B33" s="18" t="s">
        <v>119</v>
      </c>
      <c r="C33" s="18" t="s">
        <v>117</v>
      </c>
      <c r="D33" s="11"/>
      <c r="E33" s="20">
        <f>D33*40</f>
        <v>0</v>
      </c>
      <c r="F33" s="33"/>
      <c r="G33" s="12"/>
    </row>
    <row r="34" spans="1:7" ht="60.75" customHeight="1" x14ac:dyDescent="0.3">
      <c r="A34" s="14" t="s">
        <v>84</v>
      </c>
      <c r="B34" s="18" t="s">
        <v>34</v>
      </c>
      <c r="C34" s="18" t="s">
        <v>85</v>
      </c>
      <c r="D34" s="11"/>
      <c r="E34" s="20">
        <f>D34*20</f>
        <v>0</v>
      </c>
      <c r="G34" s="12"/>
    </row>
    <row r="35" spans="1:7" ht="60.75" customHeight="1" x14ac:dyDescent="0.3">
      <c r="A35" s="14" t="s">
        <v>118</v>
      </c>
      <c r="B35" s="18" t="s">
        <v>121</v>
      </c>
      <c r="C35" s="18" t="s">
        <v>120</v>
      </c>
      <c r="D35" s="11"/>
      <c r="E35" s="20">
        <f>D35*30</f>
        <v>0</v>
      </c>
      <c r="F35" s="33"/>
      <c r="G35" s="12"/>
    </row>
    <row r="36" spans="1:7" ht="46.8" x14ac:dyDescent="0.3">
      <c r="A36" s="14" t="s">
        <v>18</v>
      </c>
      <c r="B36" s="16" t="s">
        <v>32</v>
      </c>
      <c r="C36" s="16" t="s">
        <v>10</v>
      </c>
      <c r="D36" s="11"/>
      <c r="E36" s="20">
        <f>D36/8*15</f>
        <v>0</v>
      </c>
      <c r="G36" s="12"/>
    </row>
    <row r="37" spans="1:7" ht="46.8" x14ac:dyDescent="0.3">
      <c r="A37" s="14" t="s">
        <v>73</v>
      </c>
      <c r="B37" s="17" t="s">
        <v>74</v>
      </c>
      <c r="C37" s="17" t="s">
        <v>71</v>
      </c>
      <c r="D37" s="11" t="s">
        <v>39</v>
      </c>
      <c r="E37" s="18" t="s">
        <v>23</v>
      </c>
      <c r="G37" s="12"/>
    </row>
    <row r="38" spans="1:7" ht="46.8" x14ac:dyDescent="0.3">
      <c r="A38" s="14" t="s">
        <v>75</v>
      </c>
      <c r="B38" s="17" t="s">
        <v>76</v>
      </c>
      <c r="C38" s="17" t="s">
        <v>33</v>
      </c>
      <c r="D38" s="11" t="s">
        <v>39</v>
      </c>
      <c r="E38" s="18" t="s">
        <v>23</v>
      </c>
      <c r="G38" s="12"/>
    </row>
    <row r="39" spans="1:7" ht="46.8" x14ac:dyDescent="0.3">
      <c r="A39" s="14" t="s">
        <v>70</v>
      </c>
      <c r="B39" s="17" t="s">
        <v>74</v>
      </c>
      <c r="C39" s="17" t="s">
        <v>71</v>
      </c>
      <c r="D39" s="11" t="s">
        <v>39</v>
      </c>
      <c r="E39" s="18" t="s">
        <v>23</v>
      </c>
      <c r="G39" s="12"/>
    </row>
    <row r="40" spans="1:7" ht="46.8" x14ac:dyDescent="0.3">
      <c r="A40" s="14" t="s">
        <v>77</v>
      </c>
      <c r="B40" s="17" t="s">
        <v>76</v>
      </c>
      <c r="C40" s="17" t="s">
        <v>33</v>
      </c>
      <c r="D40" s="11" t="s">
        <v>39</v>
      </c>
      <c r="E40" s="18" t="s">
        <v>23</v>
      </c>
      <c r="G40" s="12"/>
    </row>
    <row r="41" spans="1:7" ht="31.2" x14ac:dyDescent="0.3">
      <c r="A41" s="14" t="s">
        <v>66</v>
      </c>
      <c r="B41" s="16" t="s">
        <v>59</v>
      </c>
      <c r="C41" s="16" t="s">
        <v>10</v>
      </c>
      <c r="D41" s="11"/>
      <c r="E41" s="20">
        <f>D41*(20/8)</f>
        <v>0</v>
      </c>
      <c r="F41" s="12"/>
      <c r="G41" s="12"/>
    </row>
    <row r="42" spans="1:7" ht="31.2" x14ac:dyDescent="0.3">
      <c r="A42" s="14" t="s">
        <v>60</v>
      </c>
      <c r="B42" s="16" t="s">
        <v>35</v>
      </c>
      <c r="C42" s="16" t="s">
        <v>10</v>
      </c>
      <c r="D42" s="11"/>
      <c r="E42" s="20">
        <f>D42*(10/8)</f>
        <v>0</v>
      </c>
      <c r="G42" s="12"/>
    </row>
    <row r="43" spans="1:7" ht="31.2" x14ac:dyDescent="0.3">
      <c r="A43" s="14" t="s">
        <v>104</v>
      </c>
      <c r="B43" s="16" t="s">
        <v>35</v>
      </c>
      <c r="C43" s="16" t="s">
        <v>10</v>
      </c>
      <c r="D43" s="11"/>
      <c r="E43" s="20">
        <f>D43*(10/8)</f>
        <v>0</v>
      </c>
      <c r="G43" s="12"/>
    </row>
    <row r="44" spans="1:7" ht="31.2" x14ac:dyDescent="0.3">
      <c r="A44" s="14" t="s">
        <v>122</v>
      </c>
      <c r="B44" s="16" t="s">
        <v>59</v>
      </c>
      <c r="C44" s="16" t="s">
        <v>10</v>
      </c>
      <c r="D44" s="11"/>
      <c r="E44" s="20">
        <f>D44*(20/8)</f>
        <v>0</v>
      </c>
      <c r="F44" s="33"/>
      <c r="G44" s="12"/>
    </row>
    <row r="45" spans="1:7" ht="31.2" x14ac:dyDescent="0.3">
      <c r="A45" s="14" t="s">
        <v>51</v>
      </c>
      <c r="B45" s="16" t="s">
        <v>48</v>
      </c>
      <c r="C45" s="16" t="s">
        <v>10</v>
      </c>
      <c r="D45" s="11"/>
      <c r="E45" s="20">
        <f>D45/8*10</f>
        <v>0</v>
      </c>
      <c r="F45" s="33"/>
      <c r="G45" s="12"/>
    </row>
    <row r="46" spans="1:7" ht="46.8" x14ac:dyDescent="0.3">
      <c r="A46" s="14" t="s">
        <v>95</v>
      </c>
      <c r="B46" s="16" t="s">
        <v>61</v>
      </c>
      <c r="C46" s="16" t="s">
        <v>10</v>
      </c>
      <c r="D46" s="11"/>
      <c r="E46" s="20">
        <f>D46/8*20</f>
        <v>0</v>
      </c>
      <c r="F46" s="33"/>
      <c r="G46" s="12"/>
    </row>
    <row r="47" spans="1:7" ht="46.8" x14ac:dyDescent="0.3">
      <c r="A47" s="14" t="s">
        <v>50</v>
      </c>
      <c r="B47" s="16" t="s">
        <v>123</v>
      </c>
      <c r="C47" s="16" t="s">
        <v>49</v>
      </c>
      <c r="D47" s="11"/>
      <c r="E47" s="20">
        <f>D47*10</f>
        <v>0</v>
      </c>
      <c r="F47" s="33"/>
      <c r="G47" s="12"/>
    </row>
    <row r="48" spans="1:7" ht="46.8" x14ac:dyDescent="0.3">
      <c r="A48" s="14" t="s">
        <v>89</v>
      </c>
      <c r="B48" s="16" t="s">
        <v>94</v>
      </c>
      <c r="C48" s="17" t="s">
        <v>72</v>
      </c>
      <c r="D48" s="11"/>
      <c r="E48" s="20">
        <f>IF(D48="yes",10,0)</f>
        <v>0</v>
      </c>
      <c r="G48" s="12"/>
    </row>
    <row r="49" spans="1:7" ht="31.2" x14ac:dyDescent="0.3">
      <c r="A49" s="14" t="s">
        <v>105</v>
      </c>
      <c r="B49" s="16" t="s">
        <v>35</v>
      </c>
      <c r="C49" s="16" t="s">
        <v>10</v>
      </c>
      <c r="D49" s="11"/>
      <c r="E49" s="20">
        <f>D49*(10/8)</f>
        <v>0</v>
      </c>
      <c r="G49" s="12"/>
    </row>
    <row r="50" spans="1:7" ht="62.4" x14ac:dyDescent="0.3">
      <c r="A50" s="14" t="s">
        <v>106</v>
      </c>
      <c r="B50" s="16" t="s">
        <v>59</v>
      </c>
      <c r="C50" s="16" t="s">
        <v>10</v>
      </c>
      <c r="D50" s="11"/>
      <c r="E50" s="20">
        <f>D50*(20/8)</f>
        <v>0</v>
      </c>
      <c r="G50" s="12"/>
    </row>
    <row r="51" spans="1:7" ht="46.8" x14ac:dyDescent="0.3">
      <c r="A51" s="14" t="s">
        <v>108</v>
      </c>
      <c r="B51" s="16" t="s">
        <v>35</v>
      </c>
      <c r="C51" s="16" t="s">
        <v>10</v>
      </c>
      <c r="D51" s="11"/>
      <c r="E51" s="20">
        <f>D51*(10/8)</f>
        <v>0</v>
      </c>
      <c r="G51" s="12"/>
    </row>
    <row r="52" spans="1:7" ht="46.8" x14ac:dyDescent="0.3">
      <c r="A52" s="14" t="s">
        <v>109</v>
      </c>
      <c r="B52" s="16" t="s">
        <v>59</v>
      </c>
      <c r="C52" s="16" t="s">
        <v>10</v>
      </c>
      <c r="D52" s="11"/>
      <c r="E52" s="20">
        <f>D52*(20/8)</f>
        <v>0</v>
      </c>
      <c r="G52" s="12"/>
    </row>
    <row r="53" spans="1:7" ht="31.2" x14ac:dyDescent="0.3">
      <c r="A53" s="14" t="s">
        <v>67</v>
      </c>
      <c r="B53" s="16" t="s">
        <v>61</v>
      </c>
      <c r="C53" s="16" t="s">
        <v>10</v>
      </c>
      <c r="D53" s="11"/>
      <c r="E53" s="20">
        <f>D53/8*20</f>
        <v>0</v>
      </c>
      <c r="G53" s="12"/>
    </row>
    <row r="54" spans="1:7" ht="31.2" x14ac:dyDescent="0.3">
      <c r="A54" s="14" t="s">
        <v>14</v>
      </c>
      <c r="B54" s="17" t="s">
        <v>36</v>
      </c>
      <c r="C54" s="17" t="s">
        <v>21</v>
      </c>
      <c r="D54" s="11"/>
      <c r="E54" s="20">
        <f>IF(D54="yes",20,0)</f>
        <v>0</v>
      </c>
      <c r="G54" s="12"/>
    </row>
    <row r="55" spans="1:7" ht="31.2" x14ac:dyDescent="0.3">
      <c r="A55" s="14" t="s">
        <v>14</v>
      </c>
      <c r="B55" s="17" t="s">
        <v>124</v>
      </c>
      <c r="C55" s="17" t="s">
        <v>125</v>
      </c>
      <c r="D55" s="11"/>
      <c r="E55" s="20">
        <f>IF(D55="yes",15,0)</f>
        <v>0</v>
      </c>
      <c r="G55" s="12"/>
    </row>
    <row r="56" spans="1:7" ht="31.2" x14ac:dyDescent="0.3">
      <c r="A56" s="14" t="s">
        <v>107</v>
      </c>
      <c r="B56" s="16" t="s">
        <v>48</v>
      </c>
      <c r="C56" s="16" t="s">
        <v>10</v>
      </c>
      <c r="D56" s="11"/>
      <c r="E56" s="20">
        <f t="shared" ref="E56" si="0">D56/8*10</f>
        <v>0</v>
      </c>
      <c r="G56" s="12"/>
    </row>
    <row r="57" spans="1:7" ht="46.8" x14ac:dyDescent="0.3">
      <c r="A57" s="14" t="s">
        <v>52</v>
      </c>
      <c r="B57" s="16" t="s">
        <v>48</v>
      </c>
      <c r="C57" s="16" t="s">
        <v>10</v>
      </c>
      <c r="D57" s="11"/>
      <c r="E57" s="20">
        <f t="shared" ref="E57:E58" si="1">D57/8*10</f>
        <v>0</v>
      </c>
      <c r="G57" s="12"/>
    </row>
    <row r="58" spans="1:7" ht="62.4" x14ac:dyDescent="0.3">
      <c r="A58" s="14" t="s">
        <v>53</v>
      </c>
      <c r="B58" s="16" t="s">
        <v>48</v>
      </c>
      <c r="C58" s="16" t="s">
        <v>10</v>
      </c>
      <c r="D58" s="11"/>
      <c r="E58" s="20">
        <f t="shared" si="1"/>
        <v>0</v>
      </c>
      <c r="G58" s="12"/>
    </row>
    <row r="59" spans="1:7" ht="62.4" x14ac:dyDescent="0.3">
      <c r="A59" s="14" t="s">
        <v>54</v>
      </c>
      <c r="B59" s="16" t="s">
        <v>61</v>
      </c>
      <c r="C59" s="16" t="s">
        <v>10</v>
      </c>
      <c r="D59" s="11"/>
      <c r="E59" s="20">
        <f>D59/8*20</f>
        <v>0</v>
      </c>
      <c r="G59" s="12"/>
    </row>
    <row r="60" spans="1:7" ht="46.8" x14ac:dyDescent="0.3">
      <c r="A60" s="28" t="s">
        <v>69</v>
      </c>
      <c r="B60" s="16" t="s">
        <v>63</v>
      </c>
      <c r="C60" s="16" t="s">
        <v>10</v>
      </c>
      <c r="D60" s="11"/>
      <c r="E60" s="20">
        <f>D60/8*20</f>
        <v>0</v>
      </c>
      <c r="G60" s="12"/>
    </row>
    <row r="61" spans="1:7" ht="31.2" x14ac:dyDescent="0.3">
      <c r="A61" s="28" t="s">
        <v>62</v>
      </c>
      <c r="B61" s="16" t="s">
        <v>63</v>
      </c>
      <c r="C61" s="16" t="s">
        <v>10</v>
      </c>
      <c r="D61" s="11"/>
      <c r="E61" s="20">
        <f>D61/8*20</f>
        <v>0</v>
      </c>
      <c r="G61" s="12"/>
    </row>
    <row r="62" spans="1:7" ht="62.4" x14ac:dyDescent="0.3">
      <c r="A62" s="14" t="s">
        <v>42</v>
      </c>
      <c r="B62" s="17" t="s">
        <v>58</v>
      </c>
      <c r="C62" s="17" t="s">
        <v>10</v>
      </c>
      <c r="D62" s="11"/>
      <c r="E62" s="18">
        <f>D62*(20/8)</f>
        <v>0</v>
      </c>
      <c r="G62" s="12"/>
    </row>
    <row r="63" spans="1:7" ht="78" x14ac:dyDescent="0.3">
      <c r="A63" s="14" t="s">
        <v>43</v>
      </c>
      <c r="B63" s="17" t="s">
        <v>83</v>
      </c>
      <c r="C63" s="17" t="s">
        <v>41</v>
      </c>
      <c r="D63" s="11"/>
      <c r="E63" s="18">
        <f>D63*(15/500)</f>
        <v>0</v>
      </c>
      <c r="G63" s="12"/>
    </row>
    <row r="64" spans="1:7" ht="30" customHeight="1" x14ac:dyDescent="0.3">
      <c r="A64" s="13"/>
      <c r="B64" s="1" t="s">
        <v>16</v>
      </c>
      <c r="C64" s="1"/>
      <c r="D64" s="1"/>
      <c r="E64" s="21">
        <f>SUM(E13:E63)</f>
        <v>0</v>
      </c>
      <c r="F64" s="25" t="s">
        <v>55</v>
      </c>
      <c r="G64" s="12"/>
    </row>
    <row r="65" spans="1:5" ht="30" customHeight="1" x14ac:dyDescent="0.3">
      <c r="B65" s="22" t="s">
        <v>17</v>
      </c>
      <c r="C65" s="22"/>
      <c r="D65" s="1"/>
      <c r="E65" s="7">
        <f>B5</f>
        <v>0</v>
      </c>
    </row>
    <row r="66" spans="1:5" x14ac:dyDescent="0.3">
      <c r="A66" s="26" t="s">
        <v>96</v>
      </c>
      <c r="B66" s="1" t="s">
        <v>97</v>
      </c>
      <c r="C66" s="1"/>
      <c r="D66" s="1"/>
      <c r="E66" s="21">
        <f>E13+E14+E15+E16+E17+E18</f>
        <v>0</v>
      </c>
    </row>
    <row r="67" spans="1:5" x14ac:dyDescent="0.3">
      <c r="A67" s="26" t="s">
        <v>96</v>
      </c>
      <c r="B67" s="22" t="s">
        <v>98</v>
      </c>
      <c r="C67" s="22"/>
      <c r="D67" s="1"/>
      <c r="E67" s="7">
        <v>70</v>
      </c>
    </row>
  </sheetData>
  <sheetProtection selectLockedCells="1"/>
  <phoneticPr fontId="10" type="noConversion"/>
  <conditionalFormatting sqref="E64">
    <cfRule type="cellIs" dxfId="1" priority="2" operator="lessThan">
      <formula>$E$65</formula>
    </cfRule>
  </conditionalFormatting>
  <conditionalFormatting sqref="E66">
    <cfRule type="cellIs" dxfId="0" priority="1" operator="lessThan">
      <formula>$E$59</formula>
    </cfRule>
  </conditionalFormatting>
  <dataValidations count="1">
    <dataValidation type="list" allowBlank="1" showInputMessage="1" showErrorMessage="1" sqref="D25:D26 D29:D30 D12 D37:D40 D48:D50 D54:D55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2025-01-28T15:58:33Z</dcterms:modified>
</cp:coreProperties>
</file>