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ib-barnese\Documents\Updates to CPD\Updates docs Jan 25\"/>
    </mc:Choice>
  </mc:AlternateContent>
  <xr:revisionPtr revIDLastSave="0" documentId="13_ncr:1_{60F13FC8-BB94-452C-820F-CD895A342B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E35" i="2"/>
  <c r="E24" i="2"/>
  <c r="E17" i="2" l="1"/>
  <c r="E16" i="2"/>
  <c r="E15" i="2"/>
  <c r="E14" i="2"/>
  <c r="E13" i="2"/>
  <c r="E12" i="2"/>
  <c r="E42" i="2"/>
  <c r="E41" i="2"/>
  <c r="E43" i="2"/>
  <c r="E40" i="2"/>
  <c r="E39" i="2"/>
  <c r="E33" i="2"/>
  <c r="E31" i="2"/>
  <c r="E27" i="2"/>
  <c r="E48" i="2"/>
  <c r="E47" i="2"/>
  <c r="E52" i="2"/>
  <c r="E49" i="2"/>
  <c r="E46" i="2"/>
  <c r="E45" i="2"/>
  <c r="E44" i="2"/>
  <c r="E38" i="2"/>
  <c r="E37" i="2"/>
  <c r="E59" i="2"/>
  <c r="E58" i="2"/>
  <c r="E57" i="2"/>
  <c r="E22" i="2"/>
  <c r="E19" i="2"/>
  <c r="E34" i="2" l="1"/>
  <c r="E26" i="2"/>
  <c r="E25" i="2"/>
  <c r="E56" i="2"/>
  <c r="E55" i="2"/>
  <c r="E29" i="2"/>
  <c r="E20" i="2"/>
  <c r="E18" i="2"/>
  <c r="E53" i="2"/>
  <c r="E54" i="2"/>
  <c r="E28" i="2"/>
  <c r="E32" i="2"/>
  <c r="E50" i="2"/>
  <c r="E23" i="2"/>
  <c r="E62" i="2" l="1"/>
  <c r="E30" i="2"/>
  <c r="E51" i="2" l="1"/>
  <c r="B5" i="2"/>
  <c r="E21" i="2" l="1"/>
  <c r="E60" i="2" l="1"/>
  <c r="E61" i="2" l="1"/>
</calcChain>
</file>

<file path=xl/sharedStrings.xml><?xml version="1.0" encoding="utf-8"?>
<sst xmlns="http://schemas.openxmlformats.org/spreadsheetml/2006/main" count="174" uniqueCount="114">
  <si>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</si>
  <si>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</si>
  <si>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</si>
  <si>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</si>
  <si>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</si>
  <si>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</si>
  <si>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</si>
  <si>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</si>
  <si>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</si>
  <si>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</si>
  <si>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</si>
  <si>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</si>
  <si>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</si>
  <si>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</si>
  <si>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</si>
  <si>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</si>
  <si>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</si>
  <si>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</si>
  <si>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</si>
  <si>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</si>
  <si>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</si>
  <si>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</si>
  <si>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</si>
  <si>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</si>
  <si>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</si>
  <si>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</si>
  <si>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</si>
  <si>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</si>
  <si>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</si>
  <si>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</si>
  <si>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</si>
  <si>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</si>
  <si>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</si>
  <si>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</si>
  <si>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</si>
  <si>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</si>
  <si>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Include any mimimum requirement e.g. a mimimum of 50% of points must be delivered through Paid Employment Inititatives here or delete as required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</si>
  <si>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</si>
  <si>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</si>
  <si>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</si>
  <si>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</si>
  <si>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</si>
  <si>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</si>
  <si>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</si>
  <si>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</si>
  <si>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</si>
  <si>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</si>
  <si>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</si>
  <si>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</si>
  <si>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</si>
  <si>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</si>
  <si>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</si>
  <si>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Social Value Points to be delivered must be equal to or greater than the target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</si>
  <si>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</si>
  <si>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</si>
  <si>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</si>
  <si>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</si>
  <si>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</si>
  <si>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</si>
  <si>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</si>
  <si>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</si>
  <si>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Environmental Initiatives delivered to local communities/VCSE/education establishments</t>
  </si>
  <si>
    <t>Waste management initiatives for communities/VCSE/education establishments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</si>
  <si>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</si>
  <si>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</si>
  <si>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</si>
  <si>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</si>
  <si>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</si>
  <si>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In-work Progression and Skills Development Action Plan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</si>
  <si>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</si>
  <si>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</si>
  <si>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</si>
  <si>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</si>
  <si>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</si>
  <si>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</si>
  <si>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Packaging and Waste Action Plan for the contract</t>
  </si>
  <si>
    <t>Unwaged work placements</t>
  </si>
  <si>
    <t xml:space="preserve">If including max/min requirements add a second calcualtion below to ensure the condition is met (below 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</si>
  <si>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</si>
  <si>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</si>
  <si>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</si>
  <si>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</si>
  <si>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</si>
  <si>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</si>
  <si>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</si>
  <si>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</si>
  <si>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</si>
  <si>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</si>
  <si>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</si>
  <si>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</si>
  <si>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</si>
  <si>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</si>
  <si>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</si>
  <si>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</si>
  <si>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</si>
  <si>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</si>
  <si>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</si>
  <si>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</si>
  <si>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</si>
  <si>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</si>
  <si>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</si>
  <si>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</si>
  <si>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</si>
  <si>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</si>
  <si>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</si>
  <si>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</si>
  <si>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</si>
  <si>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</si>
  <si>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</si>
  <si>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</si>
  <si>
    <t>***For use in Civils contracts only***</t>
  </si>
  <si>
    <t>26 weeks = 75 points</t>
  </si>
  <si>
    <t>26 weeks = 90 points</t>
  </si>
  <si>
    <t>26 weeks = 50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</si>
</sst>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4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63"/>
  <sheetViews>
    <sheetView tabSelected="1" topLeftCell="A54" zoomScale="90" zoomScaleNormal="90" workbookViewId="0">
      <selection activeCell="B61" sqref="B61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35</v>
      </c>
      <c r="C1" s="6" t="s">
        <v>110</v>
      </c>
    </row>
    <row r="3" spans="1:10" x14ac:dyDescent="0.3">
      <c r="A3" s="6" t="s">
        <v>24</v>
      </c>
    </row>
    <row r="4" spans="1:10" x14ac:dyDescent="0.3">
      <c r="A4" s="1" t="s">
        <v>8</v>
      </c>
      <c r="B4" s="27"/>
      <c r="C4" s="7" t="s">
        <v>9</v>
      </c>
    </row>
    <row r="5" spans="1:10" x14ac:dyDescent="0.3">
      <c r="A5" s="1" t="s">
        <v>23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x14ac:dyDescent="0.3">
      <c r="A7" s="25" t="s">
        <v>36</v>
      </c>
    </row>
    <row r="8" spans="1:10" x14ac:dyDescent="0.3">
      <c r="A8" s="29" t="s">
        <v>77</v>
      </c>
      <c r="B8" s="30"/>
      <c r="C8" s="10"/>
      <c r="D8" s="10"/>
    </row>
    <row r="9" spans="1:10" x14ac:dyDescent="0.3">
      <c r="A9" s="25" t="s">
        <v>15</v>
      </c>
      <c r="B9" s="26"/>
      <c r="C9" s="26"/>
      <c r="D9" s="26"/>
      <c r="E9" s="26"/>
      <c r="F9" s="26"/>
      <c r="G9" s="26"/>
    </row>
    <row r="11" spans="1:10" ht="31.2" x14ac:dyDescent="0.3">
      <c r="A11" s="14" t="s">
        <v>20</v>
      </c>
      <c r="B11" s="15" t="s">
        <v>25</v>
      </c>
      <c r="C11" s="15" t="s">
        <v>13</v>
      </c>
      <c r="D11" s="23" t="s">
        <v>19</v>
      </c>
      <c r="E11" s="7" t="s">
        <v>6</v>
      </c>
      <c r="G11" s="2"/>
      <c r="H11" s="2"/>
      <c r="I11" s="2"/>
      <c r="J11" s="2"/>
    </row>
    <row r="12" spans="1:10" ht="45" customHeight="1" x14ac:dyDescent="0.3">
      <c r="A12" s="14" t="s">
        <v>70</v>
      </c>
      <c r="B12" s="16" t="s">
        <v>111</v>
      </c>
      <c r="C12" s="16" t="s">
        <v>7</v>
      </c>
      <c r="D12" s="11"/>
      <c r="E12" s="19">
        <f>D12*(75/26)</f>
        <v>0</v>
      </c>
      <c r="G12" s="12"/>
    </row>
    <row r="13" spans="1:10" ht="45" customHeight="1" x14ac:dyDescent="0.3">
      <c r="A13" s="14" t="s">
        <v>26</v>
      </c>
      <c r="B13" s="16" t="s">
        <v>112</v>
      </c>
      <c r="C13" s="16" t="s">
        <v>7</v>
      </c>
      <c r="D13" s="11"/>
      <c r="E13" s="19">
        <f>D13*(90/26)</f>
        <v>0</v>
      </c>
      <c r="G13" s="12"/>
    </row>
    <row r="14" spans="1:10" ht="45" customHeight="1" x14ac:dyDescent="0.3">
      <c r="A14" s="14" t="s">
        <v>29</v>
      </c>
      <c r="B14" s="16" t="s">
        <v>112</v>
      </c>
      <c r="C14" s="16" t="s">
        <v>7</v>
      </c>
      <c r="D14" s="11"/>
      <c r="E14" s="19">
        <f>D14*(90/26)</f>
        <v>0</v>
      </c>
      <c r="G14" s="12"/>
    </row>
    <row r="15" spans="1:10" ht="45" customHeight="1" x14ac:dyDescent="0.3">
      <c r="A15" s="14" t="s">
        <v>27</v>
      </c>
      <c r="B15" s="16" t="s">
        <v>111</v>
      </c>
      <c r="C15" s="16" t="s">
        <v>7</v>
      </c>
      <c r="D15" s="11"/>
      <c r="E15" s="19">
        <f>D15*(75/26)</f>
        <v>0</v>
      </c>
      <c r="G15" s="12"/>
    </row>
    <row r="16" spans="1:10" ht="45" customHeight="1" x14ac:dyDescent="0.3">
      <c r="A16" s="14" t="s">
        <v>69</v>
      </c>
      <c r="B16" s="16" t="s">
        <v>113</v>
      </c>
      <c r="C16" s="16" t="s">
        <v>7</v>
      </c>
      <c r="D16" s="11"/>
      <c r="E16" s="19">
        <f>D16*(50/26)</f>
        <v>0</v>
      </c>
      <c r="G16" s="12"/>
    </row>
    <row r="17" spans="1:7" ht="45" customHeight="1" x14ac:dyDescent="0.3">
      <c r="A17" s="14" t="s">
        <v>28</v>
      </c>
      <c r="B17" s="16" t="s">
        <v>113</v>
      </c>
      <c r="C17" s="16" t="s">
        <v>7</v>
      </c>
      <c r="D17" s="11"/>
      <c r="E17" s="19">
        <f>D17*(50/26)</f>
        <v>0</v>
      </c>
      <c r="G17" s="12"/>
    </row>
    <row r="18" spans="1:7" ht="46.8" x14ac:dyDescent="0.3">
      <c r="A18" s="14" t="s">
        <v>76</v>
      </c>
      <c r="B18" s="16" t="s">
        <v>53</v>
      </c>
      <c r="C18" s="16" t="s">
        <v>7</v>
      </c>
      <c r="D18" s="11"/>
      <c r="E18" s="20">
        <f>D18*(20/4)</f>
        <v>0</v>
      </c>
      <c r="G18" s="12"/>
    </row>
    <row r="19" spans="1:7" ht="46.8" x14ac:dyDescent="0.3">
      <c r="A19" s="14" t="s">
        <v>83</v>
      </c>
      <c r="B19" s="16" t="s">
        <v>54</v>
      </c>
      <c r="C19" s="16" t="s">
        <v>7</v>
      </c>
      <c r="D19" s="11"/>
      <c r="E19" s="20">
        <f>D19*(30/4)</f>
        <v>0</v>
      </c>
      <c r="G19" s="12"/>
    </row>
    <row r="20" spans="1:7" ht="46.8" x14ac:dyDescent="0.3">
      <c r="A20" s="14" t="s">
        <v>84</v>
      </c>
      <c r="B20" s="16" t="s">
        <v>54</v>
      </c>
      <c r="C20" s="16" t="s">
        <v>7</v>
      </c>
      <c r="D20" s="11"/>
      <c r="E20" s="20">
        <f>D20*(30/4)</f>
        <v>0</v>
      </c>
      <c r="G20" s="12"/>
    </row>
    <row r="21" spans="1:7" ht="31.2" x14ac:dyDescent="0.3">
      <c r="A21" s="14" t="s">
        <v>85</v>
      </c>
      <c r="B21" s="16" t="s">
        <v>30</v>
      </c>
      <c r="C21" s="16" t="s">
        <v>10</v>
      </c>
      <c r="D21" s="11"/>
      <c r="E21" s="20">
        <f>D21*(10/8)</f>
        <v>0</v>
      </c>
      <c r="G21" s="12"/>
    </row>
    <row r="22" spans="1:7" ht="46.8" x14ac:dyDescent="0.3">
      <c r="A22" s="14" t="s">
        <v>86</v>
      </c>
      <c r="B22" s="16" t="s">
        <v>31</v>
      </c>
      <c r="C22" s="16" t="s">
        <v>10</v>
      </c>
      <c r="D22" s="11"/>
      <c r="E22" s="20">
        <f>D22*(15/8)</f>
        <v>0</v>
      </c>
      <c r="G22" s="12"/>
    </row>
    <row r="23" spans="1:7" ht="46.8" x14ac:dyDescent="0.3">
      <c r="A23" s="14" t="s">
        <v>87</v>
      </c>
      <c r="B23" s="16" t="s">
        <v>31</v>
      </c>
      <c r="C23" s="16" t="s">
        <v>10</v>
      </c>
      <c r="D23" s="11"/>
      <c r="E23" s="20">
        <f>D23*(15/8)</f>
        <v>0</v>
      </c>
      <c r="G23" s="12"/>
    </row>
    <row r="24" spans="1:7" ht="46.8" x14ac:dyDescent="0.3">
      <c r="A24" s="14" t="s">
        <v>68</v>
      </c>
      <c r="B24" s="17" t="s">
        <v>78</v>
      </c>
      <c r="C24" s="17" t="s">
        <v>65</v>
      </c>
      <c r="D24" s="11"/>
      <c r="E24" s="18">
        <f>IF(D24="yes",10,0)</f>
        <v>0</v>
      </c>
      <c r="G24" s="12"/>
    </row>
    <row r="25" spans="1:7" ht="62.4" x14ac:dyDescent="0.3">
      <c r="A25" s="14" t="s">
        <v>94</v>
      </c>
      <c r="B25" s="17" t="s">
        <v>37</v>
      </c>
      <c r="C25" s="17" t="s">
        <v>38</v>
      </c>
      <c r="D25" s="11"/>
      <c r="E25" s="18">
        <f>D25*(15/500)</f>
        <v>0</v>
      </c>
      <c r="G25" s="12"/>
    </row>
    <row r="26" spans="1:7" ht="46.8" x14ac:dyDescent="0.3">
      <c r="A26" s="14" t="s">
        <v>95</v>
      </c>
      <c r="B26" s="17" t="s">
        <v>71</v>
      </c>
      <c r="C26" s="17" t="s">
        <v>38</v>
      </c>
      <c r="D26" s="11"/>
      <c r="E26" s="18">
        <f>D26*(20/500)</f>
        <v>0</v>
      </c>
      <c r="G26" s="12"/>
    </row>
    <row r="27" spans="1:7" ht="50.4" customHeight="1" x14ac:dyDescent="0.3">
      <c r="A27" s="31" t="s">
        <v>96</v>
      </c>
      <c r="B27" s="17" t="s">
        <v>78</v>
      </c>
      <c r="C27" s="17" t="s">
        <v>65</v>
      </c>
      <c r="D27" s="11"/>
      <c r="E27" s="18">
        <f>IF(D27="yes",10,0)</f>
        <v>0</v>
      </c>
      <c r="G27" s="12"/>
    </row>
    <row r="28" spans="1:7" ht="37.5" customHeight="1" x14ac:dyDescent="0.3">
      <c r="A28" s="14" t="s">
        <v>41</v>
      </c>
      <c r="B28" s="17" t="s">
        <v>43</v>
      </c>
      <c r="C28" s="17" t="s">
        <v>42</v>
      </c>
      <c r="D28" s="11"/>
      <c r="E28" s="18">
        <f>IF(D28="yes",30,0)</f>
        <v>0</v>
      </c>
      <c r="G28" s="12"/>
    </row>
    <row r="29" spans="1:7" ht="37.5" customHeight="1" x14ac:dyDescent="0.3">
      <c r="A29" s="14" t="s">
        <v>44</v>
      </c>
      <c r="B29" s="17" t="s">
        <v>45</v>
      </c>
      <c r="C29" s="16" t="s">
        <v>10</v>
      </c>
      <c r="D29" s="11"/>
      <c r="E29" s="18">
        <f>D29*(10/8)</f>
        <v>0</v>
      </c>
      <c r="G29" s="12"/>
    </row>
    <row r="30" spans="1:7" ht="46.8" x14ac:dyDescent="0.3">
      <c r="A30" s="14" t="s">
        <v>97</v>
      </c>
      <c r="B30" s="18" t="s">
        <v>99</v>
      </c>
      <c r="C30" s="18" t="s">
        <v>98</v>
      </c>
      <c r="D30" s="11"/>
      <c r="E30" s="20">
        <f>D30*30</f>
        <v>0</v>
      </c>
      <c r="G30" s="12"/>
    </row>
    <row r="31" spans="1:7" ht="62.4" x14ac:dyDescent="0.3">
      <c r="A31" s="14" t="s">
        <v>100</v>
      </c>
      <c r="B31" s="18" t="s">
        <v>103</v>
      </c>
      <c r="C31" s="18" t="s">
        <v>101</v>
      </c>
      <c r="D31" s="11"/>
      <c r="E31" s="20">
        <f>D31*40</f>
        <v>0</v>
      </c>
      <c r="G31" s="12"/>
    </row>
    <row r="32" spans="1:7" ht="60.75" customHeight="1" x14ac:dyDescent="0.3">
      <c r="A32" s="14" t="s">
        <v>73</v>
      </c>
      <c r="B32" s="18" t="s">
        <v>32</v>
      </c>
      <c r="C32" s="18" t="s">
        <v>74</v>
      </c>
      <c r="D32" s="11"/>
      <c r="E32" s="20">
        <f>D32*20</f>
        <v>0</v>
      </c>
      <c r="G32" s="12"/>
    </row>
    <row r="33" spans="1:7" ht="60.75" customHeight="1" x14ac:dyDescent="0.3">
      <c r="A33" s="14" t="s">
        <v>102</v>
      </c>
      <c r="B33" s="18" t="s">
        <v>105</v>
      </c>
      <c r="C33" s="18" t="s">
        <v>104</v>
      </c>
      <c r="D33" s="11"/>
      <c r="E33" s="20">
        <f>D33*30</f>
        <v>0</v>
      </c>
      <c r="G33" s="12"/>
    </row>
    <row r="34" spans="1:7" ht="46.8" x14ac:dyDescent="0.3">
      <c r="A34" s="14" t="s">
        <v>18</v>
      </c>
      <c r="B34" s="16" t="s">
        <v>31</v>
      </c>
      <c r="C34" s="16" t="s">
        <v>10</v>
      </c>
      <c r="D34" s="11"/>
      <c r="E34" s="20">
        <f>D34/8*15</f>
        <v>0</v>
      </c>
      <c r="G34" s="12"/>
    </row>
    <row r="35" spans="1:7" ht="46.8" x14ac:dyDescent="0.3">
      <c r="A35" s="14" t="s">
        <v>67</v>
      </c>
      <c r="B35" s="17" t="s">
        <v>78</v>
      </c>
      <c r="C35" s="17" t="s">
        <v>65</v>
      </c>
      <c r="D35" s="11"/>
      <c r="E35" s="18">
        <f>IF(D35="yes",10,0)</f>
        <v>0</v>
      </c>
      <c r="G35" s="12"/>
    </row>
    <row r="36" spans="1:7" ht="46.8" x14ac:dyDescent="0.3">
      <c r="A36" s="14" t="s">
        <v>64</v>
      </c>
      <c r="B36" s="17" t="s">
        <v>78</v>
      </c>
      <c r="C36" s="17" t="s">
        <v>65</v>
      </c>
      <c r="D36" s="11"/>
      <c r="E36" s="18">
        <f>IF(D36="yes",10,0)</f>
        <v>0</v>
      </c>
      <c r="G36" s="12"/>
    </row>
    <row r="37" spans="1:7" ht="31.2" x14ac:dyDescent="0.3">
      <c r="A37" s="14" t="s">
        <v>61</v>
      </c>
      <c r="B37" s="16" t="s">
        <v>56</v>
      </c>
      <c r="C37" s="16" t="s">
        <v>10</v>
      </c>
      <c r="D37" s="11"/>
      <c r="E37" s="20">
        <f>D37*(20/8)</f>
        <v>0</v>
      </c>
      <c r="F37" s="12"/>
      <c r="G37" s="12"/>
    </row>
    <row r="38" spans="1:7" ht="31.2" x14ac:dyDescent="0.3">
      <c r="A38" s="14" t="s">
        <v>57</v>
      </c>
      <c r="B38" s="16" t="s">
        <v>33</v>
      </c>
      <c r="C38" s="16" t="s">
        <v>10</v>
      </c>
      <c r="D38" s="11"/>
      <c r="E38" s="20">
        <f>D38*(10/8)</f>
        <v>0</v>
      </c>
      <c r="G38" s="12"/>
    </row>
    <row r="39" spans="1:7" ht="31.2" x14ac:dyDescent="0.3">
      <c r="A39" s="14" t="s">
        <v>88</v>
      </c>
      <c r="B39" s="16" t="s">
        <v>33</v>
      </c>
      <c r="C39" s="16" t="s">
        <v>10</v>
      </c>
      <c r="D39" s="11"/>
      <c r="E39" s="20">
        <f>D39*(10/8)</f>
        <v>0</v>
      </c>
      <c r="G39" s="12"/>
    </row>
    <row r="40" spans="1:7" ht="31.2" x14ac:dyDescent="0.3">
      <c r="A40" s="14" t="s">
        <v>106</v>
      </c>
      <c r="B40" s="16" t="s">
        <v>56</v>
      </c>
      <c r="C40" s="16" t="s">
        <v>10</v>
      </c>
      <c r="D40" s="11"/>
      <c r="E40" s="20">
        <f>D40*(20/8)</f>
        <v>0</v>
      </c>
      <c r="G40" s="12"/>
    </row>
    <row r="41" spans="1:7" ht="31.2" x14ac:dyDescent="0.3">
      <c r="A41" s="14" t="s">
        <v>48</v>
      </c>
      <c r="B41" s="16" t="s">
        <v>45</v>
      </c>
      <c r="C41" s="16" t="s">
        <v>10</v>
      </c>
      <c r="D41" s="11"/>
      <c r="E41" s="20">
        <f>D41/8*10</f>
        <v>0</v>
      </c>
      <c r="G41" s="12"/>
    </row>
    <row r="42" spans="1:7" ht="46.8" x14ac:dyDescent="0.3">
      <c r="A42" s="14" t="s">
        <v>79</v>
      </c>
      <c r="B42" s="16" t="s">
        <v>58</v>
      </c>
      <c r="C42" s="16" t="s">
        <v>10</v>
      </c>
      <c r="D42" s="11"/>
      <c r="E42" s="20">
        <f>D42/8*20</f>
        <v>0</v>
      </c>
      <c r="G42" s="12"/>
    </row>
    <row r="43" spans="1:7" ht="46.8" x14ac:dyDescent="0.3">
      <c r="A43" s="14" t="s">
        <v>47</v>
      </c>
      <c r="B43" s="16" t="s">
        <v>107</v>
      </c>
      <c r="C43" s="16" t="s">
        <v>46</v>
      </c>
      <c r="D43" s="11"/>
      <c r="E43" s="20">
        <f>D43*10</f>
        <v>0</v>
      </c>
      <c r="G43" s="12"/>
    </row>
    <row r="44" spans="1:7" ht="46.8" x14ac:dyDescent="0.3">
      <c r="A44" s="14" t="s">
        <v>75</v>
      </c>
      <c r="B44" s="16" t="s">
        <v>78</v>
      </c>
      <c r="C44" s="17" t="s">
        <v>66</v>
      </c>
      <c r="D44" s="11"/>
      <c r="E44" s="20">
        <f>IF(D44="yes",10,0)</f>
        <v>0</v>
      </c>
      <c r="G44" s="12"/>
    </row>
    <row r="45" spans="1:7" ht="31.2" x14ac:dyDescent="0.3">
      <c r="A45" s="14" t="s">
        <v>89</v>
      </c>
      <c r="B45" s="16" t="s">
        <v>33</v>
      </c>
      <c r="C45" s="16" t="s">
        <v>10</v>
      </c>
      <c r="D45" s="11"/>
      <c r="E45" s="20">
        <f>D45*(10/8)</f>
        <v>0</v>
      </c>
      <c r="G45" s="12"/>
    </row>
    <row r="46" spans="1:7" ht="62.4" x14ac:dyDescent="0.3">
      <c r="A46" s="14" t="s">
        <v>90</v>
      </c>
      <c r="B46" s="16" t="s">
        <v>56</v>
      </c>
      <c r="C46" s="16" t="s">
        <v>10</v>
      </c>
      <c r="D46" s="11"/>
      <c r="E46" s="20">
        <f>D46*(20/8)</f>
        <v>0</v>
      </c>
      <c r="G46" s="12"/>
    </row>
    <row r="47" spans="1:7" ht="46.8" x14ac:dyDescent="0.3">
      <c r="A47" s="14" t="s">
        <v>92</v>
      </c>
      <c r="B47" s="16" t="s">
        <v>33</v>
      </c>
      <c r="C47" s="16" t="s">
        <v>10</v>
      </c>
      <c r="D47" s="11"/>
      <c r="E47" s="20">
        <f>D47*(10/8)</f>
        <v>0</v>
      </c>
      <c r="G47" s="12"/>
    </row>
    <row r="48" spans="1:7" ht="46.8" x14ac:dyDescent="0.3">
      <c r="A48" s="14" t="s">
        <v>93</v>
      </c>
      <c r="B48" s="16" t="s">
        <v>56</v>
      </c>
      <c r="C48" s="16" t="s">
        <v>10</v>
      </c>
      <c r="D48" s="11"/>
      <c r="E48" s="20">
        <f>D48*(20/8)</f>
        <v>0</v>
      </c>
      <c r="G48" s="12"/>
    </row>
    <row r="49" spans="1:7" ht="31.2" x14ac:dyDescent="0.3">
      <c r="A49" s="14" t="s">
        <v>62</v>
      </c>
      <c r="B49" s="16" t="s">
        <v>58</v>
      </c>
      <c r="C49" s="16" t="s">
        <v>10</v>
      </c>
      <c r="D49" s="11"/>
      <c r="E49" s="20">
        <f>D49/8*20</f>
        <v>0</v>
      </c>
      <c r="G49" s="12"/>
    </row>
    <row r="50" spans="1:7" ht="31.2" x14ac:dyDescent="0.3">
      <c r="A50" s="14" t="s">
        <v>14</v>
      </c>
      <c r="B50" s="17" t="s">
        <v>34</v>
      </c>
      <c r="C50" s="17" t="s">
        <v>21</v>
      </c>
      <c r="D50" s="11"/>
      <c r="E50" s="20">
        <f>IF(D50="yes",20,0)</f>
        <v>0</v>
      </c>
      <c r="G50" s="12"/>
    </row>
    <row r="51" spans="1:7" ht="31.2" x14ac:dyDescent="0.3">
      <c r="A51" s="14" t="s">
        <v>14</v>
      </c>
      <c r="B51" s="17" t="s">
        <v>108</v>
      </c>
      <c r="C51" s="17" t="s">
        <v>109</v>
      </c>
      <c r="D51" s="11"/>
      <c r="E51" s="20">
        <f>IF(D51="yes",15,0)</f>
        <v>0</v>
      </c>
      <c r="G51" s="12"/>
    </row>
    <row r="52" spans="1:7" ht="31.2" x14ac:dyDescent="0.3">
      <c r="A52" s="14" t="s">
        <v>91</v>
      </c>
      <c r="B52" s="16" t="s">
        <v>45</v>
      </c>
      <c r="C52" s="16" t="s">
        <v>10</v>
      </c>
      <c r="D52" s="11"/>
      <c r="E52" s="20">
        <f t="shared" ref="E52" si="0">D52/8*10</f>
        <v>0</v>
      </c>
      <c r="G52" s="12"/>
    </row>
    <row r="53" spans="1:7" ht="46.8" x14ac:dyDescent="0.3">
      <c r="A53" s="14" t="s">
        <v>49</v>
      </c>
      <c r="B53" s="16" t="s">
        <v>45</v>
      </c>
      <c r="C53" s="16" t="s">
        <v>10</v>
      </c>
      <c r="D53" s="11"/>
      <c r="E53" s="20">
        <f t="shared" ref="E53:E54" si="1">D53/8*10</f>
        <v>0</v>
      </c>
      <c r="G53" s="12"/>
    </row>
    <row r="54" spans="1:7" ht="62.4" x14ac:dyDescent="0.3">
      <c r="A54" s="14" t="s">
        <v>50</v>
      </c>
      <c r="B54" s="16" t="s">
        <v>45</v>
      </c>
      <c r="C54" s="16" t="s">
        <v>10</v>
      </c>
      <c r="D54" s="11"/>
      <c r="E54" s="20">
        <f t="shared" si="1"/>
        <v>0</v>
      </c>
      <c r="G54" s="12"/>
    </row>
    <row r="55" spans="1:7" ht="62.4" x14ac:dyDescent="0.3">
      <c r="A55" s="14" t="s">
        <v>51</v>
      </c>
      <c r="B55" s="16" t="s">
        <v>58</v>
      </c>
      <c r="C55" s="16" t="s">
        <v>10</v>
      </c>
      <c r="D55" s="11"/>
      <c r="E55" s="20">
        <f>D55/8*20</f>
        <v>0</v>
      </c>
      <c r="G55" s="12"/>
    </row>
    <row r="56" spans="1:7" ht="46.8" x14ac:dyDescent="0.3">
      <c r="A56" s="28" t="s">
        <v>63</v>
      </c>
      <c r="B56" s="16" t="s">
        <v>60</v>
      </c>
      <c r="C56" s="16" t="s">
        <v>10</v>
      </c>
      <c r="D56" s="11"/>
      <c r="E56" s="20">
        <f>D56/8*20</f>
        <v>0</v>
      </c>
      <c r="G56" s="12"/>
    </row>
    <row r="57" spans="1:7" ht="31.2" x14ac:dyDescent="0.3">
      <c r="A57" s="28" t="s">
        <v>59</v>
      </c>
      <c r="B57" s="16" t="s">
        <v>60</v>
      </c>
      <c r="C57" s="16" t="s">
        <v>10</v>
      </c>
      <c r="D57" s="11"/>
      <c r="E57" s="20">
        <f>D57/8*20</f>
        <v>0</v>
      </c>
      <c r="G57" s="12"/>
    </row>
    <row r="58" spans="1:7" ht="62.4" x14ac:dyDescent="0.3">
      <c r="A58" s="14" t="s">
        <v>39</v>
      </c>
      <c r="B58" s="17" t="s">
        <v>55</v>
      </c>
      <c r="C58" s="17" t="s">
        <v>10</v>
      </c>
      <c r="D58" s="11"/>
      <c r="E58" s="18">
        <f>D58*(20/8)</f>
        <v>0</v>
      </c>
      <c r="G58" s="12"/>
    </row>
    <row r="59" spans="1:7" ht="78" x14ac:dyDescent="0.3">
      <c r="A59" s="14" t="s">
        <v>40</v>
      </c>
      <c r="B59" s="17" t="s">
        <v>72</v>
      </c>
      <c r="C59" s="17" t="s">
        <v>38</v>
      </c>
      <c r="D59" s="11"/>
      <c r="E59" s="18">
        <f>D59*(15/500)</f>
        <v>0</v>
      </c>
      <c r="G59" s="12"/>
    </row>
    <row r="60" spans="1:7" ht="30" customHeight="1" x14ac:dyDescent="0.3">
      <c r="A60" s="13"/>
      <c r="B60" s="1" t="s">
        <v>16</v>
      </c>
      <c r="C60" s="1"/>
      <c r="D60" s="1"/>
      <c r="E60" s="21">
        <f>SUM(E12:E59)</f>
        <v>0</v>
      </c>
      <c r="F60" s="25" t="s">
        <v>52</v>
      </c>
      <c r="G60" s="12"/>
    </row>
    <row r="61" spans="1:7" ht="30" customHeight="1" x14ac:dyDescent="0.3">
      <c r="B61" s="22" t="s">
        <v>17</v>
      </c>
      <c r="C61" s="22"/>
      <c r="D61" s="1"/>
      <c r="E61" s="7">
        <f>B5</f>
        <v>0</v>
      </c>
    </row>
    <row r="62" spans="1:7" x14ac:dyDescent="0.3">
      <c r="A62" s="26" t="s">
        <v>80</v>
      </c>
      <c r="B62" s="1" t="s">
        <v>81</v>
      </c>
      <c r="C62" s="1"/>
      <c r="D62" s="1"/>
      <c r="E62" s="21">
        <f>E12+E13+E14+E15+E16+E17</f>
        <v>0</v>
      </c>
    </row>
    <row r="63" spans="1:7" x14ac:dyDescent="0.3">
      <c r="A63" s="26" t="s">
        <v>80</v>
      </c>
      <c r="B63" s="22" t="s">
        <v>82</v>
      </c>
      <c r="C63" s="22"/>
      <c r="D63" s="1"/>
      <c r="E63" s="7">
        <v>70</v>
      </c>
    </row>
  </sheetData>
  <sheetProtection selectLockedCells="1"/>
  <phoneticPr fontId="10" type="noConversion"/>
  <conditionalFormatting sqref="E60">
    <cfRule type="cellIs" dxfId="1" priority="2" operator="lessThan">
      <formula>$E$61</formula>
    </cfRule>
  </conditionalFormatting>
  <conditionalFormatting sqref="E62">
    <cfRule type="cellIs" dxfId="0" priority="1" operator="lessThan">
      <formula>$E$55</formula>
    </cfRule>
  </conditionalFormatting>
  <dataValidations count="1">
    <dataValidation type="list" allowBlank="1" showInputMessage="1" showErrorMessage="1" sqref="D24 D27:D28 D44:D46 D50:D51 D35:D36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2025-01-30T11:57:31Z</dcterms:modified>
</cp:coreProperties>
</file>