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ib-barnese\Documents\Updates to CPD\March 24 Publish\"/>
    </mc:Choice>
  </mc:AlternateContent>
  <xr:revisionPtr revIDLastSave="0" documentId="13_ncr:1_{AC465F30-9330-479B-9E23-106D348FBA3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eclaration" sheetId="1" r:id="rId1"/>
    <sheet name="Delivery Pl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2" l="1"/>
  <c r="E40" i="2"/>
  <c r="E42" i="2"/>
  <c r="E48" i="2"/>
  <c r="E47" i="2"/>
  <c r="E46" i="2"/>
  <c r="E43" i="2"/>
  <c r="E37" i="2"/>
  <c r="E31" i="2"/>
  <c r="E26" i="2"/>
  <c r="E25" i="2"/>
  <c r="E24" i="2"/>
  <c r="E23" i="2"/>
  <c r="E19" i="2"/>
  <c r="E18" i="2"/>
  <c r="E16" i="2"/>
  <c r="E33" i="2" l="1"/>
  <c r="E32" i="2"/>
  <c r="E22" i="2"/>
  <c r="E44" i="2"/>
  <c r="E45" i="2"/>
  <c r="E27" i="2"/>
  <c r="E30" i="2"/>
  <c r="E41" i="2"/>
  <c r="E39" i="2"/>
  <c r="E28" i="2"/>
  <c r="E34" i="2"/>
  <c r="E21" i="2"/>
  <c r="E29" i="2" l="1"/>
  <c r="E38" i="2"/>
  <c r="E15" i="2"/>
  <c r="E14" i="2"/>
  <c r="E35" i="2" l="1"/>
  <c r="E36" i="2"/>
  <c r="E17" i="2"/>
  <c r="B5" i="2"/>
  <c r="E20" i="2" l="1"/>
  <c r="E13" i="2"/>
  <c r="E12" i="2"/>
  <c r="E49" i="2" l="1"/>
  <c r="E50" i="2" l="1"/>
</calcChain>
</file>

<file path=xl/sharedStrings.xml><?xml version="1.0" encoding="utf-8"?>
<sst xmlns="http://schemas.openxmlformats.org/spreadsheetml/2006/main" count="141" uniqueCount="99">
  <si>
    <t>Contact Name</t>
  </si>
  <si>
    <t>Position</t>
  </si>
  <si>
    <t>Email address</t>
  </si>
  <si>
    <t>Telephone number</t>
  </si>
  <si>
    <t>Signed</t>
  </si>
  <si>
    <t>Date</t>
  </si>
  <si>
    <t>Points Value</t>
  </si>
  <si>
    <t>Number of FTE person weeks which will be delivered throughout this contract</t>
  </si>
  <si>
    <t>Estimated value of contract (in millions)</t>
  </si>
  <si>
    <t>million</t>
  </si>
  <si>
    <t>Number of hours which will be delivered throughout this contract</t>
  </si>
  <si>
    <t xml:space="preserve">I confirm that this Social Value Delivery Plan sets out the actions that will be undertaken to ensure the achievement of the social value requirements of the contract. </t>
  </si>
  <si>
    <t>Social Value points</t>
  </si>
  <si>
    <t>Unit of Measurement</t>
  </si>
  <si>
    <t>Waste and Resource Efficiencies in the delivery of the contract</t>
  </si>
  <si>
    <t xml:space="preserve">Bidders must complete the table below to demonstrate how the social value requirement will be delivered.  This will be submitted with the tender.  </t>
  </si>
  <si>
    <t>Skills development and educational attainment for people who are considered to be disadvantaged in the labour market or at risk of social exclusion</t>
  </si>
  <si>
    <t>Inclusion of Social Enterprises in the contract's supply chain</t>
  </si>
  <si>
    <t>Total Social Value points which will be delivered by this plan</t>
  </si>
  <si>
    <t>Total Social Value points required to be delivered</t>
  </si>
  <si>
    <t>Business development and knowledge sharing with a Voluntary or Community organisation or Micro Enterprise in Northern Ireland</t>
  </si>
  <si>
    <r>
      <t xml:space="preserve">Planned Delivery </t>
    </r>
    <r>
      <rPr>
        <i/>
        <sz val="12"/>
        <color theme="1"/>
        <rFont val="Calibri"/>
        <family val="2"/>
        <scheme val="minor"/>
      </rPr>
      <t>[to be completed by Bidder]</t>
    </r>
  </si>
  <si>
    <t>Social value initiative</t>
  </si>
  <si>
    <t>Resource sharing with a VCSE sector organisation</t>
  </si>
  <si>
    <t>Resource sharing with an SME</t>
  </si>
  <si>
    <t>Resource sharing with another business</t>
  </si>
  <si>
    <r>
      <t xml:space="preserve"> Social Value Delivery Plan </t>
    </r>
    <r>
      <rPr>
        <i/>
        <sz val="11"/>
        <color rgb="FFFF0000"/>
        <rFont val="Calibri"/>
        <family val="2"/>
        <scheme val="minor"/>
      </rPr>
      <t>[to be completed by the bidder and submitted with their tender response]</t>
    </r>
  </si>
  <si>
    <t>Unwaged work placements for people from the Client's priority group or people with disabilities</t>
  </si>
  <si>
    <t>Skills development and educational attainment for people from the Client's priority group or people with disabilities</t>
  </si>
  <si>
    <t>Total Social Value points to be delivered</t>
  </si>
  <si>
    <t>The Contractor must deliver a minimum value of 100 Social Value points for every £1 million (and pro-rata) of contract value.</t>
  </si>
  <si>
    <t>Points calculation</t>
  </si>
  <si>
    <t>52 weeks = 75 points</t>
  </si>
  <si>
    <t>52 weeks = 90 points</t>
  </si>
  <si>
    <t>Paid employment for people from the Client's priority group.</t>
  </si>
  <si>
    <t>Paid employment Apprentices</t>
  </si>
  <si>
    <t>Student Placement/ Professional trainee</t>
  </si>
  <si>
    <t>Paid employment for people with a disability</t>
  </si>
  <si>
    <t>52 weeks = 50 points</t>
  </si>
  <si>
    <t xml:space="preserve">Unwaged work placements for people who face barriers to employment </t>
  </si>
  <si>
    <t>8 hours of support or training = 10 points</t>
  </si>
  <si>
    <t>8 hours of support or training = 15 points</t>
  </si>
  <si>
    <t>1 Social Enterprise = 30 points</t>
  </si>
  <si>
    <t>1 Micro Enterprise = 20 points</t>
  </si>
  <si>
    <t>8 hours of support or improvement = 10 points</t>
  </si>
  <si>
    <t>1 VCSE = 20 points</t>
  </si>
  <si>
    <t>1 SME - 15 points</t>
  </si>
  <si>
    <t>I Business = 10 points</t>
  </si>
  <si>
    <r>
      <t xml:space="preserve">Approach for the delivery of the social value requirements set out in  </t>
    </r>
    <r>
      <rPr>
        <b/>
        <sz val="12"/>
        <color rgb="FFFF0000"/>
        <rFont val="Calibri"/>
        <family val="2"/>
        <scheme val="minor"/>
      </rPr>
      <t>&lt;&lt;insert name&gt;&gt;</t>
    </r>
  </si>
  <si>
    <t>***For use in Build contracts only***</t>
  </si>
  <si>
    <t>Include any mimimum requirement e.g. a mimimum of 50% of points must be delivered through Paid Employment Inititatives here or delete as required</t>
  </si>
  <si>
    <t>Number of social enterprises in the supply chain (in relation to work carried out on this contract)</t>
  </si>
  <si>
    <t>Financial donations to support people within Northern Ireland who face barriers to employment to gain recognised construction related qualifications</t>
  </si>
  <si>
    <t>Financial donations to support people with disabilities to gain recognised construction related qualifications</t>
  </si>
  <si>
    <t>£500= 15 points</t>
  </si>
  <si>
    <t>Value of donation £s</t>
  </si>
  <si>
    <t xml:space="preserve">Donation of time to support educational establishments or organisations working with people who are at risk of social exclusion or who are disadvantaged in the labour market.  </t>
  </si>
  <si>
    <t xml:space="preserve">Donation of construction supplies or tools to educational establishments or organisations working with people who are at risk of social exclusion or who are disadvantaged in the labour market.  </t>
  </si>
  <si>
    <t>Modern Slavery Assessment Tool (MSAT)</t>
  </si>
  <si>
    <t>MSAT will be completed in relation to this contract</t>
  </si>
  <si>
    <t>Completion of MSAT and submission of improvement plan = 30 points</t>
  </si>
  <si>
    <t>Tackling modern slavery training for employees engaged on the contract</t>
  </si>
  <si>
    <t>8 hours of training = 10 points</t>
  </si>
  <si>
    <t>1 specification = 20 points</t>
  </si>
  <si>
    <t>Number of spcifications to be delivered in relation to the contract.</t>
  </si>
  <si>
    <t>Contract specifications in the supply chain that include environmental sustainability commitments</t>
  </si>
  <si>
    <t>Climate change and carbon reduction training for staff</t>
  </si>
  <si>
    <t>Health and Wellbeing initiatives to support employees including those working remotely on the contract.</t>
  </si>
  <si>
    <t xml:space="preserve">Initiatives to reduce the stigma of mental illness and increase awareness of health and well-being issues among employees and managers engaged on the Contract.  </t>
  </si>
  <si>
    <t>Initiatives to influence suppliers, customers and communities to support health and wellbeing, including physical and mental health.</t>
  </si>
  <si>
    <t>Social Value Points to be delivered must be equal to or greater than the target</t>
  </si>
  <si>
    <t>Paid employment for people who are long term unemployed</t>
  </si>
  <si>
    <t>Paid employment for people have left education or training in the past 12 months.</t>
  </si>
  <si>
    <t>4 weeks FTE = 20 points</t>
  </si>
  <si>
    <t>4 weeks FTE = 30 points</t>
  </si>
  <si>
    <t>In-work Progression and Skills Development Action Plan</t>
  </si>
  <si>
    <t>Action Plan will be submitted in relation to work carried out on this contract</t>
  </si>
  <si>
    <t>£500= 20 points</t>
  </si>
  <si>
    <t>8 hrs = 20 points</t>
  </si>
  <si>
    <t>£500 value = 15 points</t>
  </si>
  <si>
    <t>Number of  micro enterprises in the supply chain (in relation to work carried out on this contract)</t>
  </si>
  <si>
    <t>Inclusion of Micro Enterprise in Northern Ireland in the contract's supply chain</t>
  </si>
  <si>
    <t>Supply Chain Resilience and Capacity Action Plan</t>
  </si>
  <si>
    <t>Environmental Action Plan  (Including carbon reduction)</t>
  </si>
  <si>
    <t>Environmental Initiatives delivered to local communities/VCSE/education establishments</t>
  </si>
  <si>
    <t>8 hours of support or improvement = 20 points</t>
  </si>
  <si>
    <t>Environmental Initiatives delivered to staff working on the contract</t>
  </si>
  <si>
    <t>Packaging and Waste Action Plan for the contract</t>
  </si>
  <si>
    <t>Waste management initiatives for communities/VCSE/education establishments</t>
  </si>
  <si>
    <t>8 hours of training = 20 points</t>
  </si>
  <si>
    <t>Initiatives to improve good relations between people from different religious, political, racial and ethnic background.</t>
  </si>
  <si>
    <t>8 hrs of support = 20 points</t>
  </si>
  <si>
    <t>Community engagement activities related to artwork or cultural activities</t>
  </si>
  <si>
    <t>Climate change and carbon reduction training for communities/VCSE/education establishments</t>
  </si>
  <si>
    <t xml:space="preserve">If including max/min requirements add a second calcualtion below to ensure the condition is met (below </t>
  </si>
  <si>
    <t>Total Social Value points for Paid Employment required to be delivered</t>
  </si>
  <si>
    <t>**** Example, please remove/ update before publishing</t>
  </si>
  <si>
    <t>Total Social Value points for Paid Employment which will be delivered by this plan</t>
  </si>
  <si>
    <t>1 Action Plan = 10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</si>
</sst>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0.0"/>
    <numFmt numFmtId="166" formatCode="_-[$£-809]* #,##0.0_-;\-[$£-809]* #,##0.0_-;_-[$£-809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4" borderId="1" xfId="0" applyFont="1" applyFill="1" applyBorder="1"/>
    <xf numFmtId="0" fontId="4" fillId="0" borderId="0" xfId="0" applyFont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5" fillId="0" borderId="0" xfId="0" applyFont="1"/>
    <xf numFmtId="0" fontId="4" fillId="5" borderId="1" xfId="0" applyFont="1" applyFill="1" applyBorder="1"/>
    <xf numFmtId="1" fontId="4" fillId="6" borderId="1" xfId="0" applyNumberFormat="1" applyFont="1" applyFill="1" applyBorder="1"/>
    <xf numFmtId="1" fontId="4" fillId="0" borderId="0" xfId="0" applyNumberFormat="1" applyFont="1" applyProtection="1">
      <protection locked="0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Protection="1">
      <protection locked="0"/>
    </xf>
    <xf numFmtId="165" fontId="5" fillId="0" borderId="0" xfId="0" applyNumberFormat="1" applyFont="1"/>
    <xf numFmtId="0" fontId="5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1" fontId="5" fillId="5" borderId="1" xfId="0" applyNumberFormat="1" applyFont="1" applyFill="1" applyBorder="1"/>
    <xf numFmtId="0" fontId="5" fillId="5" borderId="1" xfId="0" applyFont="1" applyFill="1" applyBorder="1"/>
    <xf numFmtId="1" fontId="4" fillId="5" borderId="1" xfId="0" applyNumberFormat="1" applyFont="1" applyFill="1" applyBorder="1"/>
    <xf numFmtId="0" fontId="3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166" fontId="4" fillId="6" borderId="1" xfId="1" applyNumberFormat="1" applyFont="1" applyFill="1" applyBorder="1" applyProtection="1">
      <protection locked="0"/>
    </xf>
    <xf numFmtId="0" fontId="3" fillId="4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 applyAlignment="1">
      <alignment vertical="center" wrapText="1"/>
    </xf>
    <xf numFmtId="165" fontId="5" fillId="0" borderId="0" xfId="0" applyNumberFormat="1" applyFont="1" applyFill="1"/>
    <xf numFmtId="0" fontId="5" fillId="0" borderId="0" xfId="0" applyFont="1" applyFill="1"/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12"/>
  <sheetViews>
    <sheetView workbookViewId="0">
      <selection activeCell="B11" sqref="B11"/>
    </sheetView>
  </sheetViews>
  <sheetFormatPr defaultColWidth="9.1796875" defaultRowHeight="14.5" x14ac:dyDescent="0.35"/>
  <cols>
    <col min="1" max="1" width="18.54296875" customWidth="1"/>
    <col min="2" max="2" width="37.81640625" customWidth="1"/>
  </cols>
  <sheetData>
    <row r="1" spans="1:2" x14ac:dyDescent="0.35">
      <c r="A1" s="3" t="s">
        <v>26</v>
      </c>
    </row>
    <row r="2" spans="1:2" x14ac:dyDescent="0.35">
      <c r="A2" s="3"/>
    </row>
    <row r="4" spans="1:2" x14ac:dyDescent="0.35">
      <c r="A4" s="4" t="s">
        <v>0</v>
      </c>
      <c r="B4" s="5"/>
    </row>
    <row r="5" spans="1:2" x14ac:dyDescent="0.35">
      <c r="A5" s="4" t="s">
        <v>1</v>
      </c>
      <c r="B5" s="5"/>
    </row>
    <row r="6" spans="1:2" x14ac:dyDescent="0.35">
      <c r="A6" s="4" t="s">
        <v>2</v>
      </c>
      <c r="B6" s="5"/>
    </row>
    <row r="7" spans="1:2" x14ac:dyDescent="0.35">
      <c r="A7" s="4" t="s">
        <v>3</v>
      </c>
      <c r="B7" s="5"/>
    </row>
    <row r="9" spans="1:2" x14ac:dyDescent="0.35">
      <c r="A9" s="24" t="s">
        <v>11</v>
      </c>
    </row>
    <row r="11" spans="1:2" x14ac:dyDescent="0.35">
      <c r="A11" s="4" t="s">
        <v>4</v>
      </c>
      <c r="B11" s="5"/>
    </row>
    <row r="12" spans="1:2" x14ac:dyDescent="0.35">
      <c r="A12" s="4" t="s">
        <v>5</v>
      </c>
      <c r="B12" s="5"/>
    </row>
  </sheetData>
  <sheetProtection selectLockedCell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52"/>
  <sheetViews>
    <sheetView tabSelected="1" topLeftCell="B1" zoomScale="90" zoomScaleNormal="90" workbookViewId="0">
      <selection activeCell="I1" sqref="I1"/>
    </sheetView>
  </sheetViews>
  <sheetFormatPr defaultColWidth="9.1796875" defaultRowHeight="15.5" x14ac:dyDescent="0.35"/>
  <cols>
    <col min="1" max="1" width="45.6328125" style="6" customWidth="1"/>
    <col min="2" max="3" width="35.1796875" style="6" customWidth="1"/>
    <col min="4" max="4" width="27.1796875" style="6" customWidth="1"/>
    <col min="5" max="5" width="13.81640625" style="6" customWidth="1"/>
    <col min="6" max="6" width="4.1796875" style="6" customWidth="1"/>
    <col min="7" max="7" width="31" style="6" customWidth="1"/>
    <col min="8" max="8" width="9.453125" style="6" customWidth="1"/>
    <col min="9" max="10" width="9.1796875" style="6"/>
    <col min="11" max="11" width="40.453125" style="6" customWidth="1"/>
    <col min="12" max="16384" width="9.1796875" style="6"/>
  </cols>
  <sheetData>
    <row r="1" spans="1:9" x14ac:dyDescent="0.35">
      <c r="A1" s="2" t="s">
        <v>48</v>
      </c>
      <c r="C1" s="6" t="s">
        <v>49</v>
      </c>
    </row>
    <row r="3" spans="1:9" x14ac:dyDescent="0.35">
      <c r="A3" s="6" t="s">
        <v>30</v>
      </c>
    </row>
    <row r="4" spans="1:9" x14ac:dyDescent="0.35">
      <c r="A4" s="1" t="s">
        <v>8</v>
      </c>
      <c r="B4" s="27"/>
      <c r="C4" s="7" t="s">
        <v>9</v>
      </c>
    </row>
    <row r="5" spans="1:9" x14ac:dyDescent="0.35">
      <c r="A5" s="1" t="s">
        <v>29</v>
      </c>
      <c r="B5" s="8">
        <f>B4*100</f>
        <v>0</v>
      </c>
      <c r="C5" s="7" t="s">
        <v>12</v>
      </c>
    </row>
    <row r="6" spans="1:9" x14ac:dyDescent="0.35">
      <c r="A6" s="2"/>
      <c r="B6" s="9"/>
      <c r="C6" s="9"/>
      <c r="D6" s="2"/>
    </row>
    <row r="7" spans="1:9" x14ac:dyDescent="0.35">
      <c r="A7" s="25" t="s">
        <v>50</v>
      </c>
    </row>
    <row r="8" spans="1:9" x14ac:dyDescent="0.35">
      <c r="A8" s="30" t="s">
        <v>94</v>
      </c>
      <c r="B8" s="29"/>
      <c r="C8" s="10"/>
      <c r="D8" s="31"/>
    </row>
    <row r="9" spans="1:9" x14ac:dyDescent="0.35">
      <c r="A9" s="25" t="s">
        <v>15</v>
      </c>
      <c r="B9" s="26"/>
      <c r="C9" s="26"/>
      <c r="D9" s="26"/>
      <c r="E9" s="26"/>
      <c r="F9" s="26"/>
      <c r="G9" s="26"/>
    </row>
    <row r="11" spans="1:9" ht="31" x14ac:dyDescent="0.35">
      <c r="A11" s="14" t="s">
        <v>22</v>
      </c>
      <c r="B11" s="15" t="s">
        <v>31</v>
      </c>
      <c r="C11" s="15" t="s">
        <v>13</v>
      </c>
      <c r="D11" s="23" t="s">
        <v>21</v>
      </c>
      <c r="E11" s="7" t="s">
        <v>6</v>
      </c>
      <c r="G11" s="2"/>
      <c r="H11" s="2"/>
      <c r="I11" s="2"/>
    </row>
    <row r="12" spans="1:9" ht="45" customHeight="1" x14ac:dyDescent="0.35">
      <c r="A12" s="14" t="s">
        <v>71</v>
      </c>
      <c r="B12" s="16" t="s">
        <v>32</v>
      </c>
      <c r="C12" s="16" t="s">
        <v>7</v>
      </c>
      <c r="D12" s="11"/>
      <c r="E12" s="19">
        <f>D12*(75/52)</f>
        <v>0</v>
      </c>
      <c r="G12" s="12"/>
    </row>
    <row r="13" spans="1:9" ht="45" customHeight="1" x14ac:dyDescent="0.35">
      <c r="A13" s="14" t="s">
        <v>34</v>
      </c>
      <c r="B13" s="16" t="s">
        <v>33</v>
      </c>
      <c r="C13" s="16" t="s">
        <v>7</v>
      </c>
      <c r="D13" s="11"/>
      <c r="E13" s="19">
        <f>D13*(90/52)</f>
        <v>0</v>
      </c>
      <c r="G13" s="12"/>
    </row>
    <row r="14" spans="1:9" ht="45" customHeight="1" x14ac:dyDescent="0.35">
      <c r="A14" s="14" t="s">
        <v>37</v>
      </c>
      <c r="B14" s="16" t="s">
        <v>33</v>
      </c>
      <c r="C14" s="16" t="s">
        <v>7</v>
      </c>
      <c r="D14" s="11"/>
      <c r="E14" s="19">
        <f>D14*(90/52)</f>
        <v>0</v>
      </c>
      <c r="G14" s="12"/>
    </row>
    <row r="15" spans="1:9" ht="45" customHeight="1" x14ac:dyDescent="0.35">
      <c r="A15" s="14" t="s">
        <v>35</v>
      </c>
      <c r="B15" s="16" t="s">
        <v>32</v>
      </c>
      <c r="C15" s="16" t="s">
        <v>7</v>
      </c>
      <c r="D15" s="11"/>
      <c r="E15" s="19">
        <f>D15*(75/52)</f>
        <v>0</v>
      </c>
      <c r="G15" s="12"/>
    </row>
    <row r="16" spans="1:9" ht="45" customHeight="1" x14ac:dyDescent="0.35">
      <c r="A16" s="14" t="s">
        <v>72</v>
      </c>
      <c r="B16" s="16" t="s">
        <v>38</v>
      </c>
      <c r="C16" s="16" t="s">
        <v>7</v>
      </c>
      <c r="D16" s="11"/>
      <c r="E16" s="19">
        <f>D16*(50/52)</f>
        <v>0</v>
      </c>
      <c r="G16" s="12"/>
    </row>
    <row r="17" spans="1:7" ht="45" customHeight="1" x14ac:dyDescent="0.35">
      <c r="A17" s="14" t="s">
        <v>36</v>
      </c>
      <c r="B17" s="16" t="s">
        <v>38</v>
      </c>
      <c r="C17" s="16" t="s">
        <v>7</v>
      </c>
      <c r="D17" s="11"/>
      <c r="E17" s="19">
        <f>D17*(50/52)</f>
        <v>0</v>
      </c>
      <c r="G17" s="12"/>
    </row>
    <row r="18" spans="1:7" ht="46.5" x14ac:dyDescent="0.35">
      <c r="A18" s="14" t="s">
        <v>39</v>
      </c>
      <c r="B18" s="16" t="s">
        <v>73</v>
      </c>
      <c r="C18" s="16" t="s">
        <v>7</v>
      </c>
      <c r="D18" s="11"/>
      <c r="E18" s="20">
        <f>D18*(20/4)</f>
        <v>0</v>
      </c>
      <c r="G18" s="12"/>
    </row>
    <row r="19" spans="1:7" ht="46.5" x14ac:dyDescent="0.35">
      <c r="A19" s="14" t="s">
        <v>27</v>
      </c>
      <c r="B19" s="16" t="s">
        <v>74</v>
      </c>
      <c r="C19" s="16" t="s">
        <v>7</v>
      </c>
      <c r="D19" s="11"/>
      <c r="E19" s="20">
        <f>D19*(30/4)</f>
        <v>0</v>
      </c>
      <c r="G19" s="12"/>
    </row>
    <row r="20" spans="1:7" ht="62" x14ac:dyDescent="0.35">
      <c r="A20" s="14" t="s">
        <v>16</v>
      </c>
      <c r="B20" s="16" t="s">
        <v>40</v>
      </c>
      <c r="C20" s="16" t="s">
        <v>10</v>
      </c>
      <c r="D20" s="11"/>
      <c r="E20" s="20">
        <f>D20*(10/8)</f>
        <v>0</v>
      </c>
      <c r="G20" s="12"/>
    </row>
    <row r="21" spans="1:7" ht="46.5" x14ac:dyDescent="0.35">
      <c r="A21" s="14" t="s">
        <v>28</v>
      </c>
      <c r="B21" s="16" t="s">
        <v>41</v>
      </c>
      <c r="C21" s="16" t="s">
        <v>10</v>
      </c>
      <c r="D21" s="11"/>
      <c r="E21" s="20">
        <f>D21*(15/8)</f>
        <v>0</v>
      </c>
      <c r="G21" s="12"/>
    </row>
    <row r="22" spans="1:7" ht="46.5" x14ac:dyDescent="0.35">
      <c r="A22" s="14" t="s">
        <v>75</v>
      </c>
      <c r="B22" s="17" t="s">
        <v>98</v>
      </c>
      <c r="C22" s="17" t="s">
        <v>76</v>
      </c>
      <c r="D22" s="11"/>
      <c r="E22" s="18">
        <f>IF(D22="yes",10,0)</f>
        <v>0</v>
      </c>
      <c r="G22" s="32"/>
    </row>
    <row r="23" spans="1:7" ht="62" x14ac:dyDescent="0.35">
      <c r="A23" s="14" t="s">
        <v>52</v>
      </c>
      <c r="B23" s="17" t="s">
        <v>54</v>
      </c>
      <c r="C23" s="17" t="s">
        <v>55</v>
      </c>
      <c r="D23" s="11"/>
      <c r="E23" s="18">
        <f>D23*(15/500)</f>
        <v>0</v>
      </c>
      <c r="G23" s="12"/>
    </row>
    <row r="24" spans="1:7" ht="46.5" x14ac:dyDescent="0.35">
      <c r="A24" s="14" t="s">
        <v>53</v>
      </c>
      <c r="B24" s="17" t="s">
        <v>77</v>
      </c>
      <c r="C24" s="17" t="s">
        <v>55</v>
      </c>
      <c r="D24" s="11"/>
      <c r="E24" s="18">
        <f>D24*(20/500)</f>
        <v>0</v>
      </c>
      <c r="G24" s="12"/>
    </row>
    <row r="25" spans="1:7" ht="67" customHeight="1" x14ac:dyDescent="0.35">
      <c r="A25" s="14" t="s">
        <v>56</v>
      </c>
      <c r="B25" s="17" t="s">
        <v>78</v>
      </c>
      <c r="C25" s="17" t="s">
        <v>10</v>
      </c>
      <c r="D25" s="11"/>
      <c r="E25" s="18">
        <f>D25*(20/8)</f>
        <v>0</v>
      </c>
      <c r="G25" s="12"/>
    </row>
    <row r="26" spans="1:7" ht="77.5" x14ac:dyDescent="0.35">
      <c r="A26" s="14" t="s">
        <v>57</v>
      </c>
      <c r="B26" s="17" t="s">
        <v>79</v>
      </c>
      <c r="C26" s="17" t="s">
        <v>55</v>
      </c>
      <c r="D26" s="11"/>
      <c r="E26" s="18">
        <f>D26*(15/500)</f>
        <v>0</v>
      </c>
      <c r="G26" s="12"/>
    </row>
    <row r="27" spans="1:7" ht="37.5" customHeight="1" x14ac:dyDescent="0.35">
      <c r="A27" s="14" t="s">
        <v>58</v>
      </c>
      <c r="B27" s="17" t="s">
        <v>60</v>
      </c>
      <c r="C27" s="17" t="s">
        <v>59</v>
      </c>
      <c r="D27" s="11"/>
      <c r="E27" s="18">
        <f>IF(D27="yes",30,0)</f>
        <v>0</v>
      </c>
      <c r="G27" s="12"/>
    </row>
    <row r="28" spans="1:7" ht="37.5" customHeight="1" x14ac:dyDescent="0.35">
      <c r="A28" s="14" t="s">
        <v>61</v>
      </c>
      <c r="B28" s="17" t="s">
        <v>62</v>
      </c>
      <c r="C28" s="16" t="s">
        <v>10</v>
      </c>
      <c r="D28" s="11"/>
      <c r="E28" s="18">
        <f>D28/8*10</f>
        <v>0</v>
      </c>
      <c r="G28" s="12"/>
    </row>
    <row r="29" spans="1:7" ht="46.5" x14ac:dyDescent="0.35">
      <c r="A29" s="14" t="s">
        <v>17</v>
      </c>
      <c r="B29" s="18" t="s">
        <v>42</v>
      </c>
      <c r="C29" s="18" t="s">
        <v>51</v>
      </c>
      <c r="D29" s="11"/>
      <c r="E29" s="20">
        <f>D29*30</f>
        <v>0</v>
      </c>
      <c r="G29" s="12"/>
    </row>
    <row r="30" spans="1:7" ht="60.75" customHeight="1" x14ac:dyDescent="0.35">
      <c r="A30" s="14" t="s">
        <v>81</v>
      </c>
      <c r="B30" s="18" t="s">
        <v>43</v>
      </c>
      <c r="C30" s="18" t="s">
        <v>80</v>
      </c>
      <c r="D30" s="11"/>
      <c r="E30" s="20">
        <f>D30*20</f>
        <v>0</v>
      </c>
      <c r="G30" s="12"/>
    </row>
    <row r="31" spans="1:7" ht="46.5" x14ac:dyDescent="0.35">
      <c r="A31" s="14" t="s">
        <v>20</v>
      </c>
      <c r="B31" s="16" t="s">
        <v>41</v>
      </c>
      <c r="C31" s="16" t="s">
        <v>10</v>
      </c>
      <c r="D31" s="11"/>
      <c r="E31" s="20">
        <f>D31/8*15</f>
        <v>0</v>
      </c>
      <c r="G31" s="12"/>
    </row>
    <row r="32" spans="1:7" ht="46.5" x14ac:dyDescent="0.35">
      <c r="A32" s="14" t="s">
        <v>82</v>
      </c>
      <c r="B32" s="17" t="s">
        <v>98</v>
      </c>
      <c r="C32" s="17" t="s">
        <v>76</v>
      </c>
      <c r="D32" s="11"/>
      <c r="E32" s="18">
        <f>IF(D32="yes",10,0)</f>
        <v>0</v>
      </c>
      <c r="G32" s="32"/>
    </row>
    <row r="33" spans="1:7" ht="46.5" x14ac:dyDescent="0.35">
      <c r="A33" s="14" t="s">
        <v>83</v>
      </c>
      <c r="B33" s="17" t="s">
        <v>98</v>
      </c>
      <c r="C33" s="17" t="s">
        <v>76</v>
      </c>
      <c r="D33" s="11"/>
      <c r="E33" s="18">
        <f>IF(D33="yes",10,0)</f>
        <v>0</v>
      </c>
      <c r="G33" s="32"/>
    </row>
    <row r="34" spans="1:7" ht="31" x14ac:dyDescent="0.35">
      <c r="A34" s="14" t="s">
        <v>14</v>
      </c>
      <c r="B34" s="17" t="s">
        <v>45</v>
      </c>
      <c r="C34" s="17" t="s">
        <v>23</v>
      </c>
      <c r="D34" s="11"/>
      <c r="E34" s="20">
        <f>IF(D34="yes",20,0)</f>
        <v>0</v>
      </c>
      <c r="G34" s="12"/>
    </row>
    <row r="35" spans="1:7" ht="31" x14ac:dyDescent="0.35">
      <c r="A35" s="14" t="s">
        <v>14</v>
      </c>
      <c r="B35" s="17" t="s">
        <v>46</v>
      </c>
      <c r="C35" s="17" t="s">
        <v>24</v>
      </c>
      <c r="D35" s="11"/>
      <c r="E35" s="20">
        <f>IF(D35="yes",15,0)</f>
        <v>0</v>
      </c>
      <c r="G35" s="12"/>
    </row>
    <row r="36" spans="1:7" ht="31" x14ac:dyDescent="0.35">
      <c r="A36" s="14" t="s">
        <v>14</v>
      </c>
      <c r="B36" s="17" t="s">
        <v>47</v>
      </c>
      <c r="C36" s="17" t="s">
        <v>25</v>
      </c>
      <c r="D36" s="11"/>
      <c r="E36" s="20">
        <f>IF(D36="yes",10,0)</f>
        <v>0</v>
      </c>
      <c r="G36" s="12"/>
    </row>
    <row r="37" spans="1:7" ht="31" x14ac:dyDescent="0.35">
      <c r="A37" s="14" t="s">
        <v>84</v>
      </c>
      <c r="B37" s="16" t="s">
        <v>85</v>
      </c>
      <c r="C37" s="16" t="s">
        <v>10</v>
      </c>
      <c r="D37" s="11"/>
      <c r="E37" s="20">
        <f>D37*(20/8)</f>
        <v>0</v>
      </c>
      <c r="G37" s="32"/>
    </row>
    <row r="38" spans="1:7" ht="31" x14ac:dyDescent="0.35">
      <c r="A38" s="14" t="s">
        <v>86</v>
      </c>
      <c r="B38" s="16" t="s">
        <v>44</v>
      </c>
      <c r="C38" s="16" t="s">
        <v>10</v>
      </c>
      <c r="D38" s="11"/>
      <c r="E38" s="20">
        <f>D38*(10/8)</f>
        <v>0</v>
      </c>
      <c r="G38" s="12"/>
    </row>
    <row r="39" spans="1:7" ht="46.5" x14ac:dyDescent="0.35">
      <c r="A39" s="14" t="s">
        <v>65</v>
      </c>
      <c r="B39" s="16" t="s">
        <v>63</v>
      </c>
      <c r="C39" s="16" t="s">
        <v>64</v>
      </c>
      <c r="D39" s="11"/>
      <c r="E39" s="20">
        <f>D39*20</f>
        <v>0</v>
      </c>
      <c r="G39" s="12"/>
    </row>
    <row r="40" spans="1:7" ht="46.5" x14ac:dyDescent="0.35">
      <c r="A40" s="14" t="s">
        <v>87</v>
      </c>
      <c r="B40" s="16" t="s">
        <v>98</v>
      </c>
      <c r="C40" s="17" t="s">
        <v>76</v>
      </c>
      <c r="D40" s="11"/>
      <c r="E40" s="20">
        <f>IF(D40="yes",10,0)</f>
        <v>0</v>
      </c>
      <c r="G40" s="32"/>
    </row>
    <row r="41" spans="1:7" ht="31" x14ac:dyDescent="0.35">
      <c r="A41" s="14" t="s">
        <v>66</v>
      </c>
      <c r="B41" s="16" t="s">
        <v>62</v>
      </c>
      <c r="C41" s="16" t="s">
        <v>10</v>
      </c>
      <c r="D41" s="11"/>
      <c r="E41" s="20">
        <f>D41/8*10</f>
        <v>0</v>
      </c>
      <c r="G41" s="12"/>
    </row>
    <row r="42" spans="1:7" ht="46.5" x14ac:dyDescent="0.35">
      <c r="A42" s="14" t="s">
        <v>93</v>
      </c>
      <c r="B42" s="16" t="s">
        <v>89</v>
      </c>
      <c r="C42" s="16" t="s">
        <v>10</v>
      </c>
      <c r="D42" s="11"/>
      <c r="E42" s="20">
        <f>D42/8*20</f>
        <v>0</v>
      </c>
      <c r="G42" s="32"/>
    </row>
    <row r="43" spans="1:7" ht="31" x14ac:dyDescent="0.35">
      <c r="A43" s="14" t="s">
        <v>88</v>
      </c>
      <c r="B43" s="16" t="s">
        <v>89</v>
      </c>
      <c r="C43" s="16" t="s">
        <v>10</v>
      </c>
      <c r="D43" s="11"/>
      <c r="E43" s="20">
        <f>D43/8*20</f>
        <v>0</v>
      </c>
      <c r="G43" s="12"/>
    </row>
    <row r="44" spans="1:7" ht="46.5" x14ac:dyDescent="0.35">
      <c r="A44" s="14" t="s">
        <v>67</v>
      </c>
      <c r="B44" s="16" t="s">
        <v>62</v>
      </c>
      <c r="C44" s="16" t="s">
        <v>10</v>
      </c>
      <c r="D44" s="11"/>
      <c r="E44" s="20">
        <f t="shared" ref="E44:E45" si="0">D44/8*10</f>
        <v>0</v>
      </c>
      <c r="G44" s="12"/>
    </row>
    <row r="45" spans="1:7" ht="62" x14ac:dyDescent="0.35">
      <c r="A45" s="14" t="s">
        <v>68</v>
      </c>
      <c r="B45" s="16" t="s">
        <v>62</v>
      </c>
      <c r="C45" s="16" t="s">
        <v>10</v>
      </c>
      <c r="D45" s="11"/>
      <c r="E45" s="20">
        <f t="shared" si="0"/>
        <v>0</v>
      </c>
      <c r="G45" s="12"/>
    </row>
    <row r="46" spans="1:7" ht="46.5" x14ac:dyDescent="0.35">
      <c r="A46" s="14" t="s">
        <v>69</v>
      </c>
      <c r="B46" s="16" t="s">
        <v>89</v>
      </c>
      <c r="C46" s="16" t="s">
        <v>10</v>
      </c>
      <c r="D46" s="11"/>
      <c r="E46" s="20">
        <f>D46/8*20</f>
        <v>0</v>
      </c>
      <c r="G46" s="12"/>
    </row>
    <row r="47" spans="1:7" ht="46.5" x14ac:dyDescent="0.35">
      <c r="A47" s="28" t="s">
        <v>90</v>
      </c>
      <c r="B47" s="16" t="s">
        <v>91</v>
      </c>
      <c r="C47" s="16" t="s">
        <v>10</v>
      </c>
      <c r="D47" s="11"/>
      <c r="E47" s="20">
        <f>D47/8*20</f>
        <v>0</v>
      </c>
      <c r="G47" s="12"/>
    </row>
    <row r="48" spans="1:7" ht="31" x14ac:dyDescent="0.35">
      <c r="A48" s="28" t="s">
        <v>92</v>
      </c>
      <c r="B48" s="16" t="s">
        <v>91</v>
      </c>
      <c r="C48" s="16" t="s">
        <v>10</v>
      </c>
      <c r="D48" s="11"/>
      <c r="E48" s="20">
        <f>D48/8*20</f>
        <v>0</v>
      </c>
      <c r="G48" s="12"/>
    </row>
    <row r="49" spans="1:8" ht="30" customHeight="1" x14ac:dyDescent="0.35">
      <c r="A49" s="13"/>
      <c r="B49" s="1" t="s">
        <v>18</v>
      </c>
      <c r="C49" s="1"/>
      <c r="D49" s="1"/>
      <c r="E49" s="21">
        <f>SUM(E12:E48)</f>
        <v>0</v>
      </c>
      <c r="G49" s="25" t="s">
        <v>70</v>
      </c>
      <c r="H49" s="12"/>
    </row>
    <row r="50" spans="1:8" ht="30" customHeight="1" x14ac:dyDescent="0.35">
      <c r="B50" s="22" t="s">
        <v>19</v>
      </c>
      <c r="C50" s="22"/>
      <c r="D50" s="1"/>
      <c r="E50" s="7">
        <f>B5</f>
        <v>0</v>
      </c>
    </row>
    <row r="51" spans="1:8" x14ac:dyDescent="0.35">
      <c r="A51" s="26" t="s">
        <v>96</v>
      </c>
      <c r="B51" s="1" t="s">
        <v>97</v>
      </c>
      <c r="C51" s="1"/>
      <c r="D51" s="1"/>
      <c r="E51" s="21">
        <f>E12+E13+E14+E15+E16+E17</f>
        <v>0</v>
      </c>
      <c r="G51" s="33"/>
    </row>
    <row r="52" spans="1:8" x14ac:dyDescent="0.35">
      <c r="A52" s="26" t="s">
        <v>96</v>
      </c>
      <c r="B52" s="22" t="s">
        <v>95</v>
      </c>
      <c r="C52" s="22"/>
      <c r="D52" s="1"/>
      <c r="E52" s="7">
        <v>70</v>
      </c>
      <c r="G52" s="33"/>
    </row>
  </sheetData>
  <sheetProtection selectLockedCells="1"/>
  <phoneticPr fontId="10" type="noConversion"/>
  <conditionalFormatting sqref="E49">
    <cfRule type="cellIs" dxfId="1" priority="2" operator="lessThan">
      <formula>$E$50</formula>
    </cfRule>
  </conditionalFormatting>
  <conditionalFormatting sqref="E51">
    <cfRule type="cellIs" dxfId="0" priority="1" operator="lessThan">
      <formula>$E$50</formula>
    </cfRule>
  </conditionalFormatting>
  <dataValidations count="1">
    <dataValidation type="list" allowBlank="1" showInputMessage="1" showErrorMessage="1" sqref="D22 D27 D40 D32:D36" xr:uid="{00000000-0002-0000-0100-000000000000}">
      <formula1>"Yes,No"</formula1>
    </dataValidation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Declaration</vt:lpstr>
      <vt:lpstr>Delivery Plan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Lizzie Scott</dc:creator>
  <cp:lastModifiedBy>Barnes, Esther</cp:lastModifiedBy>
  <cp:lastPrinted>2019-04-25T13:28:57Z</cp:lastPrinted>
  <dcterms:created xsi:type="dcterms:W3CDTF">2019-04-24T08:54:58Z</dcterms:created>
  <dcterms:modified xsi:type="dcterms:W3CDTF">2024-04-15T14:30:32Z</dcterms:modified>
</cp:coreProperties>
</file>